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26"/>
  <workbookPr codeName="EstaPastaDeTrabalho" defaultThemeVersion="124226"/>
  <mc:AlternateContent xmlns:mc="http://schemas.openxmlformats.org/markup-compatibility/2006">
    <mc:Choice Requires="x15">
      <x15ac:absPath xmlns:x15ac="http://schemas.microsoft.com/office/spreadsheetml/2010/11/ac" url="/Users/Shared/Files From d.localized/PMBA/UNIDADES/6 - TJBA/CONTRATOS/CONTRATAÇÃO DE MOTORISTAS 2025/ETP e TR - NCL/"/>
    </mc:Choice>
  </mc:AlternateContent>
  <xr:revisionPtr revIDLastSave="0" documentId="13_ncr:1_{28764EAF-4788-A64A-9FA3-4EAED75CCA99}" xr6:coauthVersionLast="47" xr6:coauthVersionMax="47" xr10:uidLastSave="{00000000-0000-0000-0000-000000000000}"/>
  <bookViews>
    <workbookView xWindow="80" yWindow="680" windowWidth="25520" windowHeight="14680" xr2:uid="{00000000-000D-0000-FFFF-FFFF00000000}"/>
  </bookViews>
  <sheets>
    <sheet name="Informações Licitante" sheetId="10" r:id="rId1"/>
    <sheet name="Notas Explicativas" sheetId="6" r:id="rId2"/>
    <sheet name="CONDUTOR EXECUTIVO I" sheetId="4" r:id="rId3"/>
    <sheet name="CONDUTOR EXECUTIVO II" sheetId="12" r:id="rId4"/>
    <sheet name="CONDUTOR DE SERVIÇO" sheetId="13" r:id="rId5"/>
    <sheet name="SUPERVISOR" sheetId="14" r:id="rId6"/>
    <sheet name="Insumos Depreciáveis" sheetId="8" r:id="rId7"/>
    <sheet name="Insumos Não Depreciáveis" sheetId="9" r:id="rId8"/>
    <sheet name="Resumo da Proposta" sheetId="18" r:id="rId9"/>
  </sheets>
  <definedNames>
    <definedName name="_xlnm.Print_Area" localSheetId="4">'CONDUTOR DE SERVIÇO'!$B$2:$AX$81</definedName>
    <definedName name="_xlnm.Print_Area" localSheetId="3">'CONDUTOR EXECUTIVO II'!$B$2:$J$81</definedName>
    <definedName name="_xlnm.Print_Area" localSheetId="1">'Notas Explicativas'!$A$2:$M$78</definedName>
    <definedName name="_xlnm.Print_Area" localSheetId="8">'Resumo da Proposta'!$B$2:$I$52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18" l="1"/>
  <c r="J56" i="4"/>
  <c r="AD62" i="14"/>
  <c r="T62" i="14"/>
  <c r="J62" i="14"/>
  <c r="AX62" i="13"/>
  <c r="AN62" i="13"/>
  <c r="AD62" i="13"/>
  <c r="T62" i="13"/>
  <c r="J62" i="13"/>
  <c r="J62" i="12"/>
  <c r="L2" i="14"/>
  <c r="V2" i="14" s="1"/>
  <c r="L2" i="13"/>
  <c r="V2" i="13" s="1"/>
  <c r="AF2" i="13" s="1"/>
  <c r="AP2" i="13" s="1"/>
  <c r="S69" i="14" l="1"/>
  <c r="AC69" i="14" s="1"/>
  <c r="I64" i="14"/>
  <c r="I70" i="14" s="1"/>
  <c r="I64" i="13"/>
  <c r="S69" i="13" l="1"/>
  <c r="AC69" i="13" s="1"/>
  <c r="AM69" i="13" s="1"/>
  <c r="AW69" i="13" s="1"/>
  <c r="I64" i="12"/>
  <c r="I70" i="12" s="1"/>
  <c r="I64" i="4"/>
  <c r="I70" i="4" s="1"/>
  <c r="S48" i="13" l="1"/>
  <c r="AC48" i="13" s="1"/>
  <c r="AM48" i="13" s="1"/>
  <c r="AW48" i="13" s="1"/>
  <c r="S48" i="14"/>
  <c r="AC48" i="14" s="1"/>
  <c r="I49" i="12"/>
  <c r="I49" i="4"/>
  <c r="S64" i="13" l="1"/>
  <c r="AC64" i="13" s="1"/>
  <c r="AM64" i="13" s="1"/>
  <c r="AW64" i="13" s="1"/>
  <c r="G34" i="18"/>
  <c r="F34" i="18"/>
  <c r="H33" i="18"/>
  <c r="AD76" i="14"/>
  <c r="T76" i="14"/>
  <c r="S68" i="14"/>
  <c r="AC68" i="14" s="1"/>
  <c r="S67" i="14"/>
  <c r="AC67" i="14" s="1"/>
  <c r="S66" i="14"/>
  <c r="AC66" i="14" s="1"/>
  <c r="S62" i="14"/>
  <c r="AC62" i="14" s="1"/>
  <c r="S61" i="14"/>
  <c r="AC61" i="14" s="1"/>
  <c r="AD79" i="14"/>
  <c r="T79" i="14"/>
  <c r="S34" i="14"/>
  <c r="AC34" i="14" s="1"/>
  <c r="S28" i="14"/>
  <c r="AC28" i="14" s="1"/>
  <c r="AC26" i="14"/>
  <c r="S26" i="14"/>
  <c r="S16" i="14"/>
  <c r="AC16" i="14" s="1"/>
  <c r="S14" i="14"/>
  <c r="T20" i="14" s="1"/>
  <c r="T21" i="14" s="1"/>
  <c r="S13" i="14"/>
  <c r="AC13" i="14" s="1"/>
  <c r="S12" i="14"/>
  <c r="AC12" i="14" s="1"/>
  <c r="S10" i="14"/>
  <c r="AC10" i="14" s="1"/>
  <c r="S9" i="14"/>
  <c r="AC9" i="14" s="1"/>
  <c r="S8" i="14"/>
  <c r="AC8" i="14" s="1"/>
  <c r="S7" i="14"/>
  <c r="AC7" i="14" s="1"/>
  <c r="S6" i="14"/>
  <c r="AC6" i="14" s="1"/>
  <c r="S5" i="14"/>
  <c r="AC5" i="14" s="1"/>
  <c r="S12" i="13"/>
  <c r="AC12" i="13" s="1"/>
  <c r="AM12" i="13" s="1"/>
  <c r="AW12" i="13" s="1"/>
  <c r="AX76" i="13"/>
  <c r="AX79" i="13"/>
  <c r="AW26" i="13"/>
  <c r="AN76" i="13"/>
  <c r="AN79" i="13"/>
  <c r="AM26" i="13"/>
  <c r="AD76" i="13"/>
  <c r="AD79" i="13"/>
  <c r="AC26" i="13"/>
  <c r="S16" i="13"/>
  <c r="AC16" i="13" s="1"/>
  <c r="AM16" i="13" s="1"/>
  <c r="AW16" i="13" s="1"/>
  <c r="S14" i="13"/>
  <c r="AC14" i="13" s="1"/>
  <c r="S13" i="13"/>
  <c r="AC13" i="13" s="1"/>
  <c r="AM13" i="13" s="1"/>
  <c r="AW13" i="13" s="1"/>
  <c r="S10" i="13"/>
  <c r="AC10" i="13" s="1"/>
  <c r="AM10" i="13" s="1"/>
  <c r="AW10" i="13" s="1"/>
  <c r="S9" i="13"/>
  <c r="AC9" i="13" s="1"/>
  <c r="AM9" i="13" s="1"/>
  <c r="AW9" i="13" s="1"/>
  <c r="S8" i="13"/>
  <c r="AC8" i="13" s="1"/>
  <c r="AM8" i="13" s="1"/>
  <c r="AW8" i="13" s="1"/>
  <c r="S7" i="13"/>
  <c r="AC7" i="13" s="1"/>
  <c r="AM7" i="13" s="1"/>
  <c r="AW7" i="13" s="1"/>
  <c r="S6" i="13"/>
  <c r="AC6" i="13" s="1"/>
  <c r="AM6" i="13" s="1"/>
  <c r="AW6" i="13" s="1"/>
  <c r="S5" i="13"/>
  <c r="AC5" i="13" s="1"/>
  <c r="AM5" i="13" s="1"/>
  <c r="AW5" i="13" s="1"/>
  <c r="S68" i="13"/>
  <c r="AC68" i="13" s="1"/>
  <c r="S67" i="13"/>
  <c r="AC67" i="13" s="1"/>
  <c r="AM67" i="13" s="1"/>
  <c r="AW67" i="13" s="1"/>
  <c r="S66" i="13"/>
  <c r="AC66" i="13" s="1"/>
  <c r="AM66" i="13" s="1"/>
  <c r="AW66" i="13" s="1"/>
  <c r="S62" i="13"/>
  <c r="AC62" i="13" s="1"/>
  <c r="AM62" i="13" s="1"/>
  <c r="S61" i="13"/>
  <c r="AC61" i="13" s="1"/>
  <c r="AM61" i="13" s="1"/>
  <c r="AW61" i="13" s="1"/>
  <c r="S34" i="13"/>
  <c r="AC34" i="13" s="1"/>
  <c r="AM34" i="13" s="1"/>
  <c r="AW34" i="13" s="1"/>
  <c r="S28" i="13"/>
  <c r="AC28" i="13" s="1"/>
  <c r="AC64" i="14" l="1"/>
  <c r="S64" i="14"/>
  <c r="AC14" i="14"/>
  <c r="AW62" i="13"/>
  <c r="AC36" i="13"/>
  <c r="AM28" i="13"/>
  <c r="AC70" i="13"/>
  <c r="AM68" i="13"/>
  <c r="AD20" i="13"/>
  <c r="AD21" i="13" s="1"/>
  <c r="AD25" i="13" s="1"/>
  <c r="AM14" i="13"/>
  <c r="S70" i="14"/>
  <c r="AC70" i="14"/>
  <c r="T24" i="14"/>
  <c r="T73" i="14"/>
  <c r="T51" i="14"/>
  <c r="T48" i="14"/>
  <c r="T25" i="14"/>
  <c r="T50" i="14"/>
  <c r="S36" i="14"/>
  <c r="AW14" i="13" l="1"/>
  <c r="AN20" i="13"/>
  <c r="AN21" i="13" s="1"/>
  <c r="AD73" i="13"/>
  <c r="AD51" i="13"/>
  <c r="AM70" i="13"/>
  <c r="AW68" i="13"/>
  <c r="AW70" i="13" s="1"/>
  <c r="AD50" i="13"/>
  <c r="AM36" i="13"/>
  <c r="AW28" i="13"/>
  <c r="AW36" i="13" s="1"/>
  <c r="AD24" i="13"/>
  <c r="AD26" i="13" s="1"/>
  <c r="AD48" i="13"/>
  <c r="T26" i="14"/>
  <c r="AC36" i="14"/>
  <c r="AN24" i="13" l="1"/>
  <c r="AN73" i="13"/>
  <c r="AN25" i="13"/>
  <c r="AN48" i="13"/>
  <c r="AN51" i="13"/>
  <c r="AN50" i="13"/>
  <c r="AX20" i="13"/>
  <c r="AX21" i="13" s="1"/>
  <c r="AD20" i="14"/>
  <c r="AD21" i="14" s="1"/>
  <c r="T74" i="14"/>
  <c r="T29" i="14"/>
  <c r="T30" i="14"/>
  <c r="T35" i="14"/>
  <c r="T28" i="14"/>
  <c r="T33" i="14"/>
  <c r="T32" i="14"/>
  <c r="T34" i="14"/>
  <c r="T31" i="14"/>
  <c r="AD74" i="13"/>
  <c r="AD34" i="13"/>
  <c r="AD33" i="13"/>
  <c r="AD35" i="13"/>
  <c r="AD30" i="13"/>
  <c r="AD29" i="13"/>
  <c r="AD32" i="13"/>
  <c r="AD31" i="13"/>
  <c r="AD28" i="13"/>
  <c r="AX73" i="13" l="1"/>
  <c r="AX50" i="13"/>
  <c r="AX25" i="13"/>
  <c r="AX51" i="13"/>
  <c r="AX48" i="13"/>
  <c r="AX24" i="13"/>
  <c r="AX26" i="13" s="1"/>
  <c r="AX74" i="13" s="1"/>
  <c r="AN26" i="13"/>
  <c r="T36" i="14"/>
  <c r="T75" i="14" s="1"/>
  <c r="AD24" i="14"/>
  <c r="AD73" i="14"/>
  <c r="AD51" i="14"/>
  <c r="AD48" i="14"/>
  <c r="AD50" i="14"/>
  <c r="AD25" i="14"/>
  <c r="AD36" i="13"/>
  <c r="AD75" i="13" s="1"/>
  <c r="AX32" i="13" l="1"/>
  <c r="AX29" i="13"/>
  <c r="AX28" i="13"/>
  <c r="AX33" i="13"/>
  <c r="AX31" i="13"/>
  <c r="AX34" i="13"/>
  <c r="AN34" i="13"/>
  <c r="AN32" i="13"/>
  <c r="AN33" i="13"/>
  <c r="AN35" i="13"/>
  <c r="AN74" i="13"/>
  <c r="AN30" i="13"/>
  <c r="AN29" i="13"/>
  <c r="AN31" i="13"/>
  <c r="AN28" i="13"/>
  <c r="AX35" i="13"/>
  <c r="AX30" i="13"/>
  <c r="AD26" i="14"/>
  <c r="AD74" i="14" s="1"/>
  <c r="AN36" i="13" l="1"/>
  <c r="AN75" i="13" s="1"/>
  <c r="AX36" i="13"/>
  <c r="AX75" i="13" s="1"/>
  <c r="AD33" i="14"/>
  <c r="AD29" i="14"/>
  <c r="AD30" i="14"/>
  <c r="AD28" i="14"/>
  <c r="AD35" i="14"/>
  <c r="AD31" i="14"/>
  <c r="AD34" i="14"/>
  <c r="AD32" i="14"/>
  <c r="AD36" i="14" l="1"/>
  <c r="AD75" i="14" s="1"/>
  <c r="H5" i="8"/>
  <c r="G5" i="8" s="1"/>
  <c r="T20" i="13"/>
  <c r="T21" i="13" s="1"/>
  <c r="S70" i="13"/>
  <c r="T79" i="13"/>
  <c r="T76" i="13"/>
  <c r="S36" i="13"/>
  <c r="S26" i="13"/>
  <c r="I49" i="14"/>
  <c r="S49" i="14" s="1"/>
  <c r="AC49" i="14" s="1"/>
  <c r="I49" i="13"/>
  <c r="S49" i="13" s="1"/>
  <c r="AC49" i="13" s="1"/>
  <c r="J45" i="12"/>
  <c r="AD49" i="14" l="1"/>
  <c r="AM49" i="13"/>
  <c r="AD49" i="13"/>
  <c r="T49" i="14"/>
  <c r="T73" i="13"/>
  <c r="D12" i="9"/>
  <c r="D11" i="9"/>
  <c r="D10" i="9"/>
  <c r="D9" i="9"/>
  <c r="D8" i="9"/>
  <c r="D7" i="9"/>
  <c r="D6" i="9"/>
  <c r="E25" i="18"/>
  <c r="J19" i="13"/>
  <c r="J21" i="13" s="1"/>
  <c r="AW49" i="13" l="1"/>
  <c r="AX49" i="13" s="1"/>
  <c r="AN49" i="13"/>
  <c r="T49" i="13"/>
  <c r="T50" i="13"/>
  <c r="T48" i="13"/>
  <c r="T51" i="13"/>
  <c r="T25" i="13"/>
  <c r="T24" i="13"/>
  <c r="I33" i="18"/>
  <c r="H34" i="18" s="1"/>
  <c r="H50" i="18" s="1"/>
  <c r="I34" i="18" l="1"/>
  <c r="I50" i="18" s="1"/>
  <c r="T26" i="13"/>
  <c r="T74" i="13" s="1"/>
  <c r="E28" i="18"/>
  <c r="T32" i="13" l="1"/>
  <c r="T28" i="13"/>
  <c r="T34" i="13"/>
  <c r="T29" i="13"/>
  <c r="T33" i="13"/>
  <c r="T35" i="13"/>
  <c r="T30" i="13"/>
  <c r="T31" i="13"/>
  <c r="J45" i="14"/>
  <c r="J76" i="14" s="1"/>
  <c r="I36" i="14"/>
  <c r="I52" i="14" s="1"/>
  <c r="S52" i="14" s="1"/>
  <c r="AC52" i="14" s="1"/>
  <c r="I26" i="14"/>
  <c r="J19" i="14"/>
  <c r="J21" i="14" s="1"/>
  <c r="I15" i="14"/>
  <c r="S15" i="14" s="1"/>
  <c r="AC15" i="14" s="1"/>
  <c r="J45" i="13"/>
  <c r="J76" i="13" s="1"/>
  <c r="J76" i="12"/>
  <c r="J19" i="4"/>
  <c r="I15" i="13"/>
  <c r="S15" i="13" s="1"/>
  <c r="AC15" i="13" s="1"/>
  <c r="AM15" i="13" s="1"/>
  <c r="AW15" i="13" s="1"/>
  <c r="I70" i="13"/>
  <c r="I36" i="13"/>
  <c r="I52" i="13" s="1"/>
  <c r="S52" i="13" s="1"/>
  <c r="AC52" i="13" s="1"/>
  <c r="I26" i="13"/>
  <c r="I36" i="12"/>
  <c r="I52" i="12" s="1"/>
  <c r="I26" i="12"/>
  <c r="J19" i="12"/>
  <c r="J20" i="12" s="1"/>
  <c r="AD52" i="14" l="1"/>
  <c r="AD53" i="14" s="1"/>
  <c r="AD77" i="14" s="1"/>
  <c r="AC53" i="14"/>
  <c r="AC53" i="13"/>
  <c r="AM52" i="13"/>
  <c r="AD52" i="13"/>
  <c r="AD53" i="13" s="1"/>
  <c r="AD77" i="13" s="1"/>
  <c r="T52" i="14"/>
  <c r="T53" i="14" s="1"/>
  <c r="T77" i="14" s="1"/>
  <c r="S53" i="14"/>
  <c r="S53" i="13"/>
  <c r="T52" i="13"/>
  <c r="T53" i="13" s="1"/>
  <c r="T77" i="13" s="1"/>
  <c r="T36" i="13"/>
  <c r="T75" i="13" s="1"/>
  <c r="I53" i="14"/>
  <c r="J73" i="14"/>
  <c r="J52" i="14"/>
  <c r="J48" i="14"/>
  <c r="J50" i="14"/>
  <c r="J51" i="14"/>
  <c r="J25" i="14"/>
  <c r="J24" i="14"/>
  <c r="J49" i="14"/>
  <c r="J73" i="13"/>
  <c r="J52" i="13"/>
  <c r="J50" i="13"/>
  <c r="J25" i="13"/>
  <c r="J51" i="13"/>
  <c r="J24" i="13"/>
  <c r="J48" i="13"/>
  <c r="J49" i="13"/>
  <c r="I53" i="13"/>
  <c r="I53" i="12"/>
  <c r="J21" i="12"/>
  <c r="T78" i="13" l="1"/>
  <c r="AD78" i="14"/>
  <c r="AD78" i="13"/>
  <c r="AM53" i="13"/>
  <c r="AW52" i="13"/>
  <c r="AN52" i="13"/>
  <c r="AN53" i="13" s="1"/>
  <c r="AN77" i="13" s="1"/>
  <c r="T78" i="14"/>
  <c r="J26" i="14"/>
  <c r="J74" i="14" s="1"/>
  <c r="J53" i="14"/>
  <c r="J77" i="14" s="1"/>
  <c r="J53" i="13"/>
  <c r="J77" i="13" s="1"/>
  <c r="J26" i="13"/>
  <c r="J50" i="12"/>
  <c r="J25" i="12"/>
  <c r="J48" i="12"/>
  <c r="J51" i="12"/>
  <c r="J24" i="12"/>
  <c r="J73" i="12"/>
  <c r="J52" i="12"/>
  <c r="J49" i="12"/>
  <c r="J20" i="4"/>
  <c r="J21" i="4" s="1"/>
  <c r="G13" i="9"/>
  <c r="G12" i="9"/>
  <c r="G11" i="9"/>
  <c r="G10" i="9"/>
  <c r="G9" i="9"/>
  <c r="G8" i="9"/>
  <c r="G6" i="9"/>
  <c r="J45" i="4"/>
  <c r="T61" i="13" l="1"/>
  <c r="T63" i="13"/>
  <c r="AD61" i="14"/>
  <c r="AN78" i="13"/>
  <c r="AW53" i="13"/>
  <c r="AX52" i="13"/>
  <c r="AX53" i="13" s="1"/>
  <c r="AX77" i="13" s="1"/>
  <c r="AD61" i="13"/>
  <c r="T61" i="14"/>
  <c r="J28" i="14"/>
  <c r="J35" i="14"/>
  <c r="J32" i="14"/>
  <c r="J33" i="14"/>
  <c r="J34" i="14"/>
  <c r="J31" i="14"/>
  <c r="J29" i="14"/>
  <c r="J30" i="14"/>
  <c r="J26" i="12"/>
  <c r="J53" i="12"/>
  <c r="J77" i="12" s="1"/>
  <c r="J74" i="13"/>
  <c r="J32" i="13"/>
  <c r="J29" i="13"/>
  <c r="J31" i="13"/>
  <c r="J34" i="13"/>
  <c r="J33" i="13"/>
  <c r="J28" i="13"/>
  <c r="J30" i="13"/>
  <c r="J35" i="13"/>
  <c r="J35" i="12"/>
  <c r="I26" i="4"/>
  <c r="T66" i="13" l="1"/>
  <c r="T69" i="13"/>
  <c r="J33" i="12"/>
  <c r="J34" i="12"/>
  <c r="T67" i="13"/>
  <c r="T68" i="13"/>
  <c r="AD63" i="14"/>
  <c r="AD69" i="14" s="1"/>
  <c r="AD63" i="13"/>
  <c r="AD69" i="13" s="1"/>
  <c r="AX78" i="13"/>
  <c r="AN61" i="13"/>
  <c r="T63" i="14"/>
  <c r="T69" i="14" s="1"/>
  <c r="J36" i="14"/>
  <c r="J75" i="14" s="1"/>
  <c r="J31" i="12"/>
  <c r="J28" i="12"/>
  <c r="J36" i="13"/>
  <c r="J75" i="13" s="1"/>
  <c r="J78" i="13" s="1"/>
  <c r="J74" i="12"/>
  <c r="J29" i="12"/>
  <c r="J30" i="12"/>
  <c r="J32" i="12"/>
  <c r="G6" i="8"/>
  <c r="G8" i="8" s="1"/>
  <c r="T70" i="13" l="1"/>
  <c r="T80" i="13" s="1"/>
  <c r="T81" i="13" s="1"/>
  <c r="G39" i="18" s="1"/>
  <c r="H39" i="18" s="1"/>
  <c r="I39" i="18" s="1"/>
  <c r="J78" i="14"/>
  <c r="AD68" i="14"/>
  <c r="AD67" i="14"/>
  <c r="AD66" i="14"/>
  <c r="AN63" i="13"/>
  <c r="AN69" i="13" s="1"/>
  <c r="AX61" i="13"/>
  <c r="AD66" i="13"/>
  <c r="AD67" i="13"/>
  <c r="AD68" i="13"/>
  <c r="T68" i="14"/>
  <c r="T67" i="14"/>
  <c r="T66" i="14"/>
  <c r="J57" i="14"/>
  <c r="J57" i="13"/>
  <c r="J36" i="12"/>
  <c r="J75" i="12" s="1"/>
  <c r="J78" i="12" s="1"/>
  <c r="J61" i="13"/>
  <c r="J76" i="4"/>
  <c r="I36" i="4"/>
  <c r="I52" i="4" s="1"/>
  <c r="J61" i="14" l="1"/>
  <c r="J61" i="12"/>
  <c r="AD70" i="13"/>
  <c r="AD80" i="13" s="1"/>
  <c r="AD81" i="13" s="1"/>
  <c r="G40" i="18" s="1"/>
  <c r="H40" i="18" s="1"/>
  <c r="I40" i="18" s="1"/>
  <c r="T70" i="14"/>
  <c r="T80" i="14" s="1"/>
  <c r="T81" i="14" s="1"/>
  <c r="G43" i="18" s="1"/>
  <c r="AD70" i="14"/>
  <c r="AD80" i="14" s="1"/>
  <c r="AD81" i="14" s="1"/>
  <c r="G44" i="18" s="1"/>
  <c r="H44" i="18" s="1"/>
  <c r="I44" i="18" s="1"/>
  <c r="AX63" i="13"/>
  <c r="AX69" i="13" s="1"/>
  <c r="AN67" i="13"/>
  <c r="AN66" i="13"/>
  <c r="AN68" i="13"/>
  <c r="I53" i="4"/>
  <c r="J52" i="4"/>
  <c r="AN70" i="13" l="1"/>
  <c r="AN80" i="13" s="1"/>
  <c r="AN81" i="13" s="1"/>
  <c r="G41" i="18" s="1"/>
  <c r="H41" i="18" s="1"/>
  <c r="I41" i="18" s="1"/>
  <c r="AX66" i="13"/>
  <c r="AX67" i="13"/>
  <c r="AX68" i="13"/>
  <c r="J73" i="4"/>
  <c r="J51" i="4"/>
  <c r="J50" i="4"/>
  <c r="J49" i="4"/>
  <c r="J25" i="4"/>
  <c r="J24" i="4"/>
  <c r="J48" i="4"/>
  <c r="AX70" i="13" l="1"/>
  <c r="AX80" i="13" s="1"/>
  <c r="AX81" i="13" s="1"/>
  <c r="G42" i="18" s="1"/>
  <c r="H42" i="18" s="1"/>
  <c r="I42" i="18" s="1"/>
  <c r="H43" i="18"/>
  <c r="J53" i="4"/>
  <c r="J77" i="4" s="1"/>
  <c r="J26" i="4"/>
  <c r="J74" i="4" s="1"/>
  <c r="H45" i="18" l="1"/>
  <c r="H51" i="18" s="1"/>
  <c r="I43" i="18"/>
  <c r="I45" i="18" s="1"/>
  <c r="I51" i="18" s="1"/>
  <c r="J31" i="4"/>
  <c r="J35" i="4"/>
  <c r="J33" i="4"/>
  <c r="J30" i="4"/>
  <c r="J28" i="4"/>
  <c r="J34" i="4"/>
  <c r="J32" i="4"/>
  <c r="J29" i="4"/>
  <c r="J36" i="4" l="1"/>
  <c r="J75" i="4" s="1"/>
  <c r="J78" i="4" s="1"/>
  <c r="G7" i="9"/>
  <c r="G14" i="9"/>
  <c r="G15" i="9" s="1"/>
  <c r="G17" i="9" s="1"/>
  <c r="J58" i="4" s="1"/>
  <c r="J79" i="4" s="1"/>
  <c r="J61" i="4" l="1"/>
  <c r="J62" i="4" s="1"/>
  <c r="J63" i="4" s="1"/>
  <c r="J56" i="13"/>
  <c r="J58" i="13" s="1"/>
  <c r="J79" i="13" s="1"/>
  <c r="J56" i="12"/>
  <c r="J58" i="12" s="1"/>
  <c r="J79" i="12" s="1"/>
  <c r="J63" i="12" s="1"/>
  <c r="J56" i="14"/>
  <c r="J58" i="14" s="1"/>
  <c r="J79" i="14" s="1"/>
  <c r="J63" i="14" s="1"/>
  <c r="J68" i="12" l="1"/>
  <c r="J66" i="12"/>
  <c r="J67" i="12"/>
  <c r="J69" i="12"/>
  <c r="J69" i="14"/>
  <c r="J68" i="14"/>
  <c r="J67" i="14"/>
  <c r="J66" i="14"/>
  <c r="J67" i="4"/>
  <c r="J69" i="4"/>
  <c r="J66" i="4"/>
  <c r="J68" i="4"/>
  <c r="J63" i="13"/>
  <c r="J69" i="13" s="1"/>
  <c r="J70" i="12" l="1"/>
  <c r="J70" i="14"/>
  <c r="J70" i="4"/>
  <c r="J80" i="4" s="1"/>
  <c r="J81" i="4" s="1"/>
  <c r="G24" i="18" s="1"/>
  <c r="H24" i="18" s="1"/>
  <c r="J68" i="13"/>
  <c r="J67" i="13"/>
  <c r="J66" i="13"/>
  <c r="J70" i="13" l="1"/>
  <c r="J80" i="12"/>
  <c r="J81" i="12" s="1"/>
  <c r="G25" i="18" s="1"/>
  <c r="J80" i="13"/>
  <c r="J81" i="13" s="1"/>
  <c r="G26" i="18" s="1"/>
  <c r="J80" i="14"/>
  <c r="J81" i="14" s="1"/>
  <c r="G27" i="18" s="1"/>
  <c r="I24" i="18"/>
  <c r="H25" i="18" l="1"/>
  <c r="H27" i="18"/>
  <c r="H26" i="18"/>
  <c r="H28" i="18" l="1"/>
  <c r="H49" i="18" s="1"/>
  <c r="I27" i="18"/>
  <c r="I25" i="18"/>
  <c r="I26" i="18"/>
  <c r="I28" i="18" l="1"/>
  <c r="I49" i="18" l="1"/>
  <c r="I52" i="18" s="1"/>
  <c r="H54" i="18" s="1"/>
</calcChain>
</file>

<file path=xl/sharedStrings.xml><?xml version="1.0" encoding="utf-8"?>
<sst xmlns="http://schemas.openxmlformats.org/spreadsheetml/2006/main" count="1567" uniqueCount="304">
  <si>
    <t>ATENÇÃO, LICITANTE</t>
  </si>
  <si>
    <t>PROPOSTA</t>
  </si>
  <si>
    <t xml:space="preserve">Pregão Eletrônico TJ/BA Nº: </t>
  </si>
  <si>
    <t xml:space="preserve">Nº de meses de execução contratual: </t>
  </si>
  <si>
    <t xml:space="preserve">Nome da Empresa: </t>
  </si>
  <si>
    <t xml:space="preserve">CNPJ: </t>
  </si>
  <si>
    <t>Endereço da Empresa:</t>
  </si>
  <si>
    <t>Telefone(s):</t>
  </si>
  <si>
    <t>Nome do Responsável:</t>
  </si>
  <si>
    <t>CPF do Responsável</t>
  </si>
  <si>
    <t>Dados Bancários:</t>
  </si>
  <si>
    <r>
      <t xml:space="preserve">OBJETO: </t>
    </r>
    <r>
      <rPr>
        <sz val="13"/>
        <color theme="1"/>
        <rFont val="Calibri"/>
        <family val="2"/>
        <scheme val="minor"/>
      </rPr>
      <t>Contratação da prestação de serviços continuados de condução de veículos oficiais</t>
    </r>
  </si>
  <si>
    <t>Jornada de Trabalho</t>
  </si>
  <si>
    <t>Quantidade</t>
  </si>
  <si>
    <t>Valor (R$)</t>
  </si>
  <si>
    <t>Postos de Trabalho</t>
  </si>
  <si>
    <t>CONDUTOR EXECUTIVO I</t>
  </si>
  <si>
    <t>44H</t>
  </si>
  <si>
    <t>CONDUTOR EXECUTIVO II</t>
  </si>
  <si>
    <t>CONDUTOR DE SERVIÇO</t>
  </si>
  <si>
    <t>SUPERVISOR</t>
  </si>
  <si>
    <t>DESLOCAMENTOS</t>
  </si>
  <si>
    <t>-</t>
  </si>
  <si>
    <t xml:space="preserve">PLANILHA DE CUSTOS E FORMAÇÃO DE PREÇOS </t>
  </si>
  <si>
    <t>Discriminação dos Serviços (dados referentes à contratação)</t>
  </si>
  <si>
    <t>A</t>
  </si>
  <si>
    <t>Data de apresentação da proposta (dia/mês/ano)</t>
  </si>
  <si>
    <t>B</t>
  </si>
  <si>
    <t>Unidade de Medida</t>
  </si>
  <si>
    <t>C</t>
  </si>
  <si>
    <t>Quantidade de empregados</t>
  </si>
  <si>
    <t>D</t>
  </si>
  <si>
    <t>Identificação do serviço</t>
  </si>
  <si>
    <t>Condutor Executivo I</t>
  </si>
  <si>
    <t>E</t>
  </si>
  <si>
    <t>Número de meses de execução contratual</t>
  </si>
  <si>
    <t>F</t>
  </si>
  <si>
    <t>Regime de Tributação</t>
  </si>
  <si>
    <t>Dados complementares para composição dos custos referente à mão de obra</t>
  </si>
  <si>
    <t>Acordo coletivo, convenção coletiva ou sentença normativa em dissídio coletivo e Nº de registro no MTE.</t>
  </si>
  <si>
    <t>Classificação Brasileira de Ocupações (CBO)</t>
  </si>
  <si>
    <t>Categoria profissional (vinculada à execução contratual)</t>
  </si>
  <si>
    <t>Data base da categoria (dia/mês/ano)</t>
  </si>
  <si>
    <t>MÓDULO 1: COMPOSIÇÃO DA REMUNERAÇÃO</t>
  </si>
  <si>
    <t>Composição da remuneração</t>
  </si>
  <si>
    <t xml:space="preserve">Percentual </t>
  </si>
  <si>
    <t xml:space="preserve">Salário-base </t>
  </si>
  <si>
    <t>Gratificação adicional</t>
  </si>
  <si>
    <t>TOTAL</t>
  </si>
  <si>
    <t>MÓDULO 2 : ENCARGOS TRABALHISTAS E PREVIDENCIÁRIOS</t>
  </si>
  <si>
    <t>2.1</t>
  </si>
  <si>
    <t>13º (décimo terceiro) salário, férias e adicional de férias</t>
  </si>
  <si>
    <t xml:space="preserve">13º salário </t>
  </si>
  <si>
    <t>Férias e Adicional de Férias (terço constitucional)</t>
  </si>
  <si>
    <t>Total</t>
  </si>
  <si>
    <t>2.2</t>
  </si>
  <si>
    <t>GPS, FGTS e Outras Contribuições</t>
  </si>
  <si>
    <t xml:space="preserve">INSS </t>
  </si>
  <si>
    <t>SESI ou SESC</t>
  </si>
  <si>
    <t>SENAI ou SENAC</t>
  </si>
  <si>
    <t>INCRA</t>
  </si>
  <si>
    <t>Salário Educação</t>
  </si>
  <si>
    <t>FGTS</t>
  </si>
  <si>
    <t>G</t>
  </si>
  <si>
    <t xml:space="preserve">GIIL/RAT = RAT (1%, 2% ou 3%) x FAP (0,5 a 2,00) </t>
  </si>
  <si>
    <t>H</t>
  </si>
  <si>
    <t>SEBRAE</t>
  </si>
  <si>
    <t>MÓDULO 3 - BENEFÍCIOS MENSAIS E DIÁRIOS</t>
  </si>
  <si>
    <t>Benefícios Mensais e Diários</t>
  </si>
  <si>
    <t>Vale Transporte</t>
  </si>
  <si>
    <t>Auxílio-Refeição/Alimentação</t>
  </si>
  <si>
    <t>Exames Médicos</t>
  </si>
  <si>
    <t>Seguro de Vida</t>
  </si>
  <si>
    <t>Assistência Médica</t>
  </si>
  <si>
    <t>Assistência Odontológica</t>
  </si>
  <si>
    <t>MÓDULO 4 - PROVISÃO PARA RESCISÃO</t>
  </si>
  <si>
    <t>Provisão para Rescisão</t>
  </si>
  <si>
    <t xml:space="preserve">Aviso-prévio indenizado </t>
  </si>
  <si>
    <t xml:space="preserve">Incidência do FGTS sobre o aviso-prévio indenizado </t>
  </si>
  <si>
    <t>Multa do FGTS  por dispensa sem justa causa</t>
  </si>
  <si>
    <t>Aviso-previo trabalhado</t>
  </si>
  <si>
    <t xml:space="preserve">Incidência dos encargos do submódulo 2.2 sobre o APT </t>
  </si>
  <si>
    <t>MÓDULO 5: INSUMOS DIVERSOS</t>
  </si>
  <si>
    <t>Insumos diversos</t>
  </si>
  <si>
    <t>Insumos Não Depreciáveis (UNIFORMES, ETC)</t>
  </si>
  <si>
    <t>Insumos Depreciáveis</t>
  </si>
  <si>
    <t>MÓDULO 6 - CUSTOS INDIRETOS, LUCRO E TRIBUTOS</t>
  </si>
  <si>
    <t>Custos indiretos, lucro e tributos</t>
  </si>
  <si>
    <t>Percentual</t>
  </si>
  <si>
    <t>Custos Indiretos</t>
  </si>
  <si>
    <t>Lucro</t>
  </si>
  <si>
    <t>Sub-total</t>
  </si>
  <si>
    <t>Tributos</t>
  </si>
  <si>
    <t>C.1    Tributos</t>
  </si>
  <si>
    <t>a) Cofins</t>
  </si>
  <si>
    <t>b) PIS</t>
  </si>
  <si>
    <t>c) ISS</t>
  </si>
  <si>
    <t>2. QUADRO-RESUMO DO CUSTO POR EMPREGADO</t>
  </si>
  <si>
    <t>Mão de obra vinculada à execução contratual (valor por empregado)</t>
  </si>
  <si>
    <t>Módulo 1 - Composição da Remuneração</t>
  </si>
  <si>
    <t>Módulo 2 - Encargos Trabalhistas</t>
  </si>
  <si>
    <t>Módulo 2 - Encargos Previdenciários e FGTS</t>
  </si>
  <si>
    <t>Módulo 3 - Benefícios Mensais e Diários</t>
  </si>
  <si>
    <t>Módulo 4 - Provisão para Rescisão</t>
  </si>
  <si>
    <t>SubTotal</t>
  </si>
  <si>
    <t>Módulo 5 - Insumos diversos</t>
  </si>
  <si>
    <t>Módulo 6 - Custos indiretos, lucro e tributos</t>
  </si>
  <si>
    <t>Valor total por empregado</t>
  </si>
  <si>
    <t>Condutor Executivo II</t>
  </si>
  <si>
    <t xml:space="preserve">Insumos Depreciáveis </t>
  </si>
  <si>
    <t>Condutor de Serviço</t>
  </si>
  <si>
    <t>Supervisor</t>
  </si>
  <si>
    <t>Planilha Analítica de Custos e Formação de Preços</t>
  </si>
  <si>
    <t>NOTAS EXPLICATIVAS</t>
  </si>
  <si>
    <t>Memória de cálculo</t>
  </si>
  <si>
    <t>Fundamento</t>
  </si>
  <si>
    <r>
      <t xml:space="preserve">Salário Base </t>
    </r>
    <r>
      <rPr>
        <vertAlign val="superscript"/>
        <sz val="9"/>
        <rFont val="Arial"/>
        <family val="2"/>
      </rPr>
      <t>(1)</t>
    </r>
  </si>
  <si>
    <t>Artigo 457 e 458 da CLT.</t>
  </si>
  <si>
    <r>
      <rPr>
        <b/>
        <vertAlign val="superscript"/>
        <sz val="9"/>
        <rFont val="Arial"/>
        <family val="2"/>
      </rPr>
      <t>(1)</t>
    </r>
    <r>
      <rPr>
        <sz val="9"/>
        <rFont val="Arial"/>
        <family val="2"/>
      </rPr>
      <t xml:space="preserve"> </t>
    </r>
    <r>
      <rPr>
        <b/>
        <sz val="9"/>
        <rFont val="Arial"/>
        <family val="2"/>
      </rPr>
      <t>Salário Base:</t>
    </r>
    <r>
      <rPr>
        <sz val="9"/>
        <rFont val="Arial"/>
        <family val="2"/>
      </rPr>
      <t xml:space="preserve"> Salário mensal definido em acordo, dissídio ou convenção coletiva de trabalho no momento da publicação do edital, exceto se houver estipulação de valores mínimos de remuneração dos trabalhadores pelo Tribunal, quando houver necessidade de afastar o risco de selecionar colaboradores com capacitação inferior à necessária para a execução dos serviços, por meio de pesquisas de mercado, de dados obtidos junto a associações e sindicatos de cada categoria profissional e de informações divulgadas por outros órgãos públicos que tenham recentemente contratado o mesmo tipo de serviço. De acordo com o TCU, a fixação de remuneração mínima no edital somente é cabível, com restrições,  nos casos de terceirização de mão de obra com alocação de postos de trabalho. Importante ainda que, como a planilha de custos é baseada em empregados mensalistas, consideram-se já remunerados os dias de repouso semanal no salário mensal nos termos do § 2º do art. 7º da Lei 605/1949.</t>
    </r>
  </si>
  <si>
    <t>Submódulo 2.1 - 13º Salário e Adicional de Férias</t>
  </si>
  <si>
    <t>%</t>
  </si>
  <si>
    <r>
      <t xml:space="preserve">13º Salário </t>
    </r>
    <r>
      <rPr>
        <b/>
        <vertAlign val="superscript"/>
        <sz val="9"/>
        <rFont val="Arial"/>
        <family val="2"/>
      </rPr>
      <t>(1)</t>
    </r>
  </si>
  <si>
    <t>Art. 7º, VIII, CF/88. Decreto n. 57.155, de 3/11/1965</t>
  </si>
  <si>
    <t xml:space="preserve">Art. 7º, XVII, CF/88; </t>
  </si>
  <si>
    <t>Estudos do CNJ – Resolução nº 98/2009</t>
  </si>
  <si>
    <t>(1) 13º Salário - Gratificação de Natal, instituída pela Lei nº 4.090, de 13 de julho de 1962. O percentual dessa rubrica pode ser obtido pelo cálculo: ((1/12) x 100) = 8,33%.</t>
  </si>
  <si>
    <t>(2) Abono de Férias - A Constituição Federal, em seu art. 7º, inciso XVII, prevê que as férias sejam pagas com adicional de, pelo menos, 1/3 (um terço) da remuneração do mês. Assim, a provisão para atender as despesas relativas ao abono de férias corresponde a: ((1/3)*(1/12) x 100) = 2,78%.</t>
  </si>
  <si>
    <t>Submódulo 2.2 - Encargos Previdenciários e FGTS e Outras Contribuições</t>
  </si>
  <si>
    <t>Anexo II da IN RFB n. 971/09; art. 30 da Lei n° 8.036/90; art. 1°da Lei n° 8.154/90; art. 240 da Constituição Federal.</t>
  </si>
  <si>
    <t>Anexo II da IN RFB n. 971/09; Decreto n.º 2.318/86</t>
  </si>
  <si>
    <t>Anexo II da IN RFB n. 971/09; Lei n.º 7.787/89; DL n.º 1.146/70; Lei Complementar nº 11/71.</t>
  </si>
  <si>
    <t>Anexo II da IN RFB n. 971/09; art. 3°, inciso I do Decreto n° 87.043/1982; art. 15 – Lei nº 9.424/96; art. 1º § 1º - Decreto Nº 6.003/2006; art. 212 § 5º da Constituição Federal; Súmula Nº 732 do STF.</t>
  </si>
  <si>
    <t>Art. 15, Lei nº 8.036/90 e Art. 7º, III,</t>
  </si>
  <si>
    <r>
      <t xml:space="preserve">GIIL/RAT = RAT (1%, 2% ou 3%) x FAP (0,5 a 2,00) </t>
    </r>
    <r>
      <rPr>
        <vertAlign val="superscript"/>
        <sz val="9"/>
        <rFont val="Arial"/>
        <family val="2"/>
      </rPr>
      <t>(2)</t>
    </r>
  </si>
  <si>
    <t>Anexo V do Regulamento da Previdência Social – RPS (Decreto n. 3.048/1999) e regras de enquadramento dispostas na Instrução Normativa RFB n. 971/2009 e/ou legislação superveniente. Súmula 351 do STJ.</t>
  </si>
  <si>
    <t>Anexo II da IN RFB n. 971/09. Art. 8º, Lei n.º 8.029/90 e Lei n.º 8154/90</t>
  </si>
  <si>
    <t>Total dos encargos previdenciários e FGTS</t>
  </si>
  <si>
    <t>Os valores dos encargos apresentados na planilha são calculados sobre os totais do Módulo 1 e Submódulo 2.1.</t>
  </si>
  <si>
    <r>
      <rPr>
        <vertAlign val="superscript"/>
        <sz val="9"/>
        <rFont val="Arial"/>
        <family val="2"/>
      </rPr>
      <t>(1)</t>
    </r>
    <r>
      <rPr>
        <sz val="9"/>
        <rFont val="Arial"/>
        <family val="2"/>
      </rPr>
      <t xml:space="preserve"> Devido a aplicação da Lei 13.161/2015 (Desoneração da folha de pagamento), a contribuição previdenciária patronal (INSS) poderá não ser calculada no Submódulo 2.2, sendo substituída por alíquota diferenciada de acordo com a atividade, incidindo sobre o faturamento (compondo o módulo 6).</t>
    </r>
  </si>
  <si>
    <r>
      <rPr>
        <b/>
        <vertAlign val="superscript"/>
        <sz val="9"/>
        <rFont val="Arial"/>
        <family val="2"/>
      </rPr>
      <t>(2)</t>
    </r>
    <r>
      <rPr>
        <b/>
        <sz val="9"/>
        <rFont val="Arial"/>
        <family val="2"/>
      </rPr>
      <t xml:space="preserve"> GILL/RAT</t>
    </r>
    <r>
      <rPr>
        <sz val="9"/>
        <rFont val="Arial"/>
        <family val="2"/>
      </rPr>
      <t xml:space="preserve"> é a sigla correspondente à Contribuição do Grau de Incidência de Incapacidade Laborativa decorrente dos Riscos Ambientais do Trabalho (o antigo</t>
    </r>
    <r>
      <rPr>
        <b/>
        <sz val="9"/>
        <rFont val="Arial"/>
        <family val="2"/>
      </rPr>
      <t xml:space="preserve"> Seguro de Acidente de Trabalho - SAT</t>
    </r>
    <r>
      <rPr>
        <sz val="9"/>
        <rFont val="Arial"/>
        <family val="2"/>
      </rPr>
      <t xml:space="preserve">). A contribuição GILL/RAT é apurada por meio de um indicador criado pela Receita Federal: o </t>
    </r>
    <r>
      <rPr>
        <b/>
        <sz val="9"/>
        <rFont val="Arial"/>
        <family val="2"/>
      </rPr>
      <t>RAT Ajustado</t>
    </r>
    <r>
      <rPr>
        <sz val="9"/>
        <rFont val="Arial"/>
        <family val="2"/>
      </rPr>
      <t xml:space="preserve">. Sendo assim, em regra, considera-se para fins de definição da planilha modelo que </t>
    </r>
    <r>
      <rPr>
        <b/>
        <sz val="9"/>
        <rFont val="Arial"/>
        <family val="2"/>
      </rPr>
      <t>GILL/RAT = SAT = RAT Ajustado</t>
    </r>
    <r>
      <rPr>
        <sz val="9"/>
        <rFont val="Arial"/>
        <family val="2"/>
      </rPr>
      <t>. O cálculo do RAT ajustado é feito mediante aplicação da fórmula: RAT ajustado = RAT x FAP. A aplicação mínima ou máxima do FAP (0,5 a 2,00) sobre as alíquotas do RAT (1% a 3%) levará o percentual ajustado do RAT a uma variação entre 0,5% a 6%. A licitante deve preencher o item G do Submódulo 2.2 das planilhas analíticas de custos e formação de preços com o valor de seu RAT ajustado comprovando o percentual indicado no momento da apresentação da proposta na forma prescrita no edital e nestas notas explicativas.</t>
    </r>
  </si>
  <si>
    <r>
      <rPr>
        <b/>
        <sz val="9"/>
        <rFont val="Arial"/>
        <family val="2"/>
      </rPr>
      <t xml:space="preserve"> - RAT</t>
    </r>
    <r>
      <rPr>
        <sz val="9"/>
        <rFont val="Arial"/>
        <family val="2"/>
      </rPr>
      <t xml:space="preserve"> (Riscos Ambientais do Trabalho)</t>
    </r>
    <r>
      <rPr>
        <b/>
        <sz val="9"/>
        <rFont val="Arial"/>
        <family val="2"/>
      </rPr>
      <t xml:space="preserve"> </t>
    </r>
    <r>
      <rPr>
        <sz val="9"/>
        <rFont val="Arial"/>
        <family val="2"/>
      </rPr>
      <t>contém as alíquotas de 1%, 2% ou 3%, apurada com base na atividade preponderante da empresa (CNAE), deverá ser esclarecida e comprovada quando solicitado pelo pregoeiro, conforme Anexo V do Regulamento da Previdência Social – RPS (Decreto n. 3.048/1999) e regras de  enquadramento dispostas na Instrução Normativa RFB n. 971/2009 e/ou legislação superveniente.</t>
    </r>
  </si>
  <si>
    <r>
      <rPr>
        <b/>
        <sz val="9"/>
        <rFont val="Arial"/>
        <family val="2"/>
      </rPr>
      <t xml:space="preserve"> - FAP </t>
    </r>
    <r>
      <rPr>
        <sz val="9"/>
        <rFont val="Arial"/>
        <family val="2"/>
      </rPr>
      <t>(Fator Acidentário de Prevenção)</t>
    </r>
    <r>
      <rPr>
        <b/>
        <sz val="9"/>
        <rFont val="Arial"/>
        <family val="2"/>
      </rPr>
      <t xml:space="preserve"> </t>
    </r>
    <r>
      <rPr>
        <sz val="9"/>
        <rFont val="Arial"/>
        <family val="2"/>
      </rPr>
      <t>multiplicador variável num intervalo de 0,5 a 2,00 calculado anualmente pelo INSS considerando o número de acidentes do trabalho e doenças profissionais de cada empresa (Decreto nº 6.957/2009). Essa alíquota deverá ser comprovada mediante a apresentação do multiplicador FAP (FapWeb) vigente no momento da contratação, cujo valor é obtido no site da previdência social por meio de acesso individual da proponente.</t>
    </r>
  </si>
  <si>
    <r>
      <t xml:space="preserve">Módulo 3 - Benefícios Mensais e Diários </t>
    </r>
    <r>
      <rPr>
        <b/>
        <vertAlign val="superscript"/>
        <sz val="9"/>
        <rFont val="Arial"/>
        <family val="2"/>
      </rPr>
      <t>(1)</t>
    </r>
  </si>
  <si>
    <t>Vale-Transporte</t>
  </si>
  <si>
    <t>Artigo 4º, § único, da Lei nº 7.418/85 e art. 9º do Decreto nº 95.247/87.</t>
  </si>
  <si>
    <t>Auxílio-Alimentação</t>
  </si>
  <si>
    <t>Artigo 458, inciso IV da CLT e CCT</t>
  </si>
  <si>
    <r>
      <rPr>
        <b/>
        <vertAlign val="superscript"/>
        <sz val="9"/>
        <rFont val="Arial"/>
        <family val="2"/>
      </rPr>
      <t>(1)</t>
    </r>
    <r>
      <rPr>
        <sz val="9"/>
        <rFont val="Arial"/>
        <family val="2"/>
      </rPr>
      <t xml:space="preserve"> Deve ser observado o instrumento coletivo para a fixação do percentual de desconto do empregado na hipótese do auxílio-alimentação e vale-transporte. No caso de auxílio-alimentação, deve ser exigido o comprovante de inscrição no Programa de Alimentação do Trabalhador - PAT. A OJ  na Seção de Dissídios Individuais I (SDI 1) n. 133 reza que a alimentação fornecida via PAT não integra o salário para nenhum efeito legal. </t>
    </r>
  </si>
  <si>
    <r>
      <t xml:space="preserve">Não serão autorizadas, conforme orientação constante do Ofício nº 0443427 – SG constante no Processo n. 013346/2018 encaminhado pelo Conselho Nacional de Justiça, a cotação de valores na Planilha de Custos decorrentes de cláusulas de instrumentos coletivos que disponham: </t>
    </r>
    <r>
      <rPr>
        <b/>
        <sz val="9"/>
        <rFont val="Arial"/>
        <family val="2"/>
      </rPr>
      <t xml:space="preserve">1. </t>
    </r>
    <r>
      <rPr>
        <sz val="9"/>
        <rFont val="Arial"/>
        <family val="2"/>
      </rPr>
      <t xml:space="preserve">Participação dos trabalhadores nos lucros ou resultados da empresa contratada; </t>
    </r>
    <r>
      <rPr>
        <b/>
        <sz val="9"/>
        <rFont val="Arial"/>
        <family val="2"/>
      </rPr>
      <t>2.</t>
    </r>
    <r>
      <rPr>
        <sz val="9"/>
        <rFont val="Arial"/>
        <family val="2"/>
      </rPr>
      <t xml:space="preserve"> Matéria não trabalhista. </t>
    </r>
    <r>
      <rPr>
        <b/>
        <sz val="9"/>
        <rFont val="Arial"/>
        <family val="2"/>
      </rPr>
      <t>3.</t>
    </r>
    <r>
      <rPr>
        <sz val="9"/>
        <rFont val="Arial"/>
        <family val="2"/>
      </rPr>
      <t xml:space="preserve"> Direitos não previstos em lei, como por exemplo, valores ou índices obrigatórios de encargos sociais ou previdenciários; </t>
    </r>
    <r>
      <rPr>
        <b/>
        <sz val="9"/>
        <rFont val="Arial"/>
        <family val="2"/>
      </rPr>
      <t>4.</t>
    </r>
    <r>
      <rPr>
        <sz val="9"/>
        <rFont val="Arial"/>
        <family val="2"/>
      </rPr>
      <t xml:space="preserve"> Preços para os insumos relacionados ao exercício da atividade; </t>
    </r>
    <r>
      <rPr>
        <b/>
        <sz val="9"/>
        <rFont val="Arial"/>
        <family val="2"/>
      </rPr>
      <t xml:space="preserve">5. </t>
    </r>
    <r>
      <rPr>
        <sz val="9"/>
        <rFont val="Arial"/>
        <family val="2"/>
      </rPr>
      <t>Obrigações e direitos que somente se aplicam aos contratos com Administração ou que não são de concessão obrigatória a todos trabalhadores abrangidos pelo instrumento coletivo.</t>
    </r>
  </si>
  <si>
    <r>
      <t xml:space="preserve">Aviso Prévio Indenizado </t>
    </r>
    <r>
      <rPr>
        <b/>
        <vertAlign val="superscript"/>
        <sz val="9"/>
        <rFont val="Arial"/>
        <family val="2"/>
      </rPr>
      <t>(1)</t>
    </r>
  </si>
  <si>
    <t>Art. 7º, XXI, CF/88. Art. 477, 487 e 491 da CLT. Lei n. 12.506/2011.</t>
  </si>
  <si>
    <t>Incidência do FGTS sobre o Aviso Prévio Indenizado</t>
  </si>
  <si>
    <t>Súmula 305 TST.</t>
  </si>
  <si>
    <t>Multa do FGTS por Dispensa Sem Justa Causa (2)</t>
  </si>
  <si>
    <t>0,08 x 0,4 x 0,9 x [1]] ≅ 3,2%</t>
  </si>
  <si>
    <t>Art. 18 da Lei 8.036/90. Art. 12 da Lei 13.932/2019. Art. 5º, inciso III, da IN STJG/GDG n. 14/2020.</t>
  </si>
  <si>
    <r>
      <t xml:space="preserve">Aviso Prévio Trabalhado </t>
    </r>
    <r>
      <rPr>
        <b/>
        <vertAlign val="superscript"/>
        <sz val="9"/>
        <rFont val="Arial"/>
        <family val="2"/>
      </rPr>
      <t>(3)</t>
    </r>
  </si>
  <si>
    <t>Duração do contrato em meses</t>
  </si>
  <si>
    <t>Percentual de APT no 1º Ano de Contrato</t>
  </si>
  <si>
    <t xml:space="preserve">Percentual de APT  do 2º Ano e seguintes </t>
  </si>
  <si>
    <t>Percentual de APT acumulado</t>
  </si>
  <si>
    <t>Incidência do submódulo 2.2 sobre o Aviso Prévio trabalhado</t>
  </si>
  <si>
    <t>Variável conforme o APT</t>
  </si>
  <si>
    <t xml:space="preserve">Acórdãos n. 1904/2007-TCU-Plenário e n. 3006/2010-TCU-Plenário </t>
  </si>
  <si>
    <r>
      <rPr>
        <b/>
        <vertAlign val="superscript"/>
        <sz val="9"/>
        <rFont val="Arial"/>
        <family val="2"/>
      </rPr>
      <t>(1)</t>
    </r>
    <r>
      <rPr>
        <sz val="9"/>
        <rFont val="Arial"/>
        <family val="2"/>
      </rPr>
      <t xml:space="preserve"> Aviso Prévio Indenizado - Trata-se de valor devido ao empregado no caso de o empregador rescindir o contrato sem justo motivo e sem lhe conceder aviso prévio, conforme disposto no § 1º do art. 487 da CLT. De acordo com levantamento efetuado em diversos contratos, cerca de 10% do pessoal é demitido pelo empregador, antes do término do contrato de trabalho. Cálculo ((1/12)x 0,10) x 100 ≅ 0,83%.</t>
    </r>
  </si>
  <si>
    <t>Sempre que houver PRORROGAÇÃO contratual, o valor a ser aportado na planilha de composição de custos a título de APT corresponde a 0,194%.</t>
  </si>
  <si>
    <t xml:space="preserve">(3) Aviso Prévio Trabalhado - redução de 7 dias ou de 2h por dia. Percentual relativo aos primeiros doze meses de vigência (7dias de ausências / 30 dias) x 100 = 23,33% para 30 dias de aviso prévio no primeiro ano. Após o primeiro ano, o percentual corresponderá a 2,33% a cada ano uma vez que a Lei 12.506/2011 dispõe o acréscimo de 3 dias de aviso prévio ou 0,7 dias de ausências por ano de serviço prestado até o máximo de 60 dias. Ou seja, um décimo do valor máximo admitido pelo Acórdão 3006/2010-TCU-Plenário, conforme ditames da Lei 12.506/2011 e Acórdão 1.186/2017 - TCU-Plenário. </t>
  </si>
  <si>
    <r>
      <rPr>
        <vertAlign val="superscript"/>
        <sz val="9"/>
        <rFont val="Arial"/>
        <family val="2"/>
      </rPr>
      <t>(4)</t>
    </r>
    <r>
      <rPr>
        <sz val="9"/>
        <rFont val="Arial"/>
        <family val="2"/>
      </rPr>
      <t xml:space="preserve"> O art. 12 da Lei n. 13.932/2019 extiguiu a cobraça da contribuição de 10% devida pelos empregadores em caso de despedida sem justa causa (art. 1º da Lei Complementar 110/2001). Sendo assim, o adicional que era previsto  com o título "Multa do FGTS e contribuição social sobre Aviso Prévio [...]" passou a ser denominado somente de "Multa do FGTS sobre Aviso Prévio [..]"</t>
    </r>
  </si>
  <si>
    <r>
      <rPr>
        <b/>
        <sz val="9"/>
        <rFont val="Arial"/>
        <family val="2"/>
      </rPr>
      <t>OBS:</t>
    </r>
    <r>
      <rPr>
        <sz val="9"/>
        <rFont val="Arial"/>
        <family val="2"/>
      </rPr>
      <t xml:space="preserve"> Os valores das rubricas Aviso Prévio Trabalhado e Incidência do submódulo 2.2 sobre o Aviso Prévio Trabalhado serão reduzidos a partir da primeira prorrogação de vigência do contrato conforme itens D.1 e D.2 da memória de cálculo nos termos do Acórdão 1.186/2017 - TCU-Plenário. </t>
    </r>
  </si>
  <si>
    <t>Módulo 5 - Insumos Diversos</t>
  </si>
  <si>
    <t>Equipamentos não depreciáveis</t>
  </si>
  <si>
    <r>
      <t xml:space="preserve">Equipamentos depreciáveis </t>
    </r>
    <r>
      <rPr>
        <vertAlign val="superscript"/>
        <sz val="9"/>
        <rFont val="Arial"/>
        <family val="2"/>
      </rPr>
      <t>(1)</t>
    </r>
  </si>
  <si>
    <t>Módulo 6 - Custos Indiretos e Tributos</t>
  </si>
  <si>
    <r>
      <t>Lucro</t>
    </r>
    <r>
      <rPr>
        <b/>
        <vertAlign val="superscript"/>
        <sz val="9"/>
        <rFont val="Arial"/>
        <family val="2"/>
      </rPr>
      <t>(1)</t>
    </r>
  </si>
  <si>
    <r>
      <t xml:space="preserve">Tributos </t>
    </r>
    <r>
      <rPr>
        <b/>
        <vertAlign val="superscript"/>
        <sz val="9"/>
        <color indexed="8"/>
        <rFont val="Arial"/>
        <family val="2"/>
      </rPr>
      <t>(2)</t>
    </r>
  </si>
  <si>
    <r>
      <rPr>
        <b/>
        <sz val="9"/>
        <rFont val="Arial"/>
        <family val="2"/>
      </rPr>
      <t>C%</t>
    </r>
    <r>
      <rPr>
        <sz val="9"/>
        <rFont val="Arial"/>
        <family val="2"/>
      </rPr>
      <t xml:space="preserve"> (em percentual) = C1 + C2 + C3 + C4</t>
    </r>
  </si>
  <si>
    <t>C.1</t>
  </si>
  <si>
    <r>
      <rPr>
        <b/>
        <sz val="9"/>
        <rFont val="Arial"/>
        <family val="2"/>
      </rPr>
      <t xml:space="preserve">C R$ </t>
    </r>
    <r>
      <rPr>
        <sz val="9"/>
        <rFont val="Arial"/>
        <family val="2"/>
      </rPr>
      <t>(em reais) = P1 - P0</t>
    </r>
  </si>
  <si>
    <t>PIS</t>
  </si>
  <si>
    <t>COFINS</t>
  </si>
  <si>
    <t xml:space="preserve">Tributos Municipais (ISS) </t>
  </si>
  <si>
    <r>
      <rPr>
        <b/>
        <sz val="9"/>
        <color indexed="8"/>
        <rFont val="Arial"/>
        <family val="2"/>
      </rPr>
      <t>P1</t>
    </r>
    <r>
      <rPr>
        <sz val="9"/>
        <color indexed="8"/>
        <rFont val="Arial"/>
        <family val="2"/>
      </rPr>
      <t xml:space="preserve"> = P0 / (1 - C%) </t>
    </r>
  </si>
  <si>
    <t>(3) Devido a aplicação da Lei 13.161/2015 (Desoneração da folha de pagamento), a contribuição previdenciária patronal (INSS) poderá não ser calculada no Submódulo 2.2, sendo substituída pela contribuição previdenciária sobre a receita bruta (CPRB) por meio de alíquota diferenciada de acordo com a atividade, incidindo sobre o faturamento (compondo o módulo 6).</t>
  </si>
  <si>
    <t xml:space="preserve">DETALHAMENTO DO CUSTO COM INSUMOS DEPRECIÁVEIS </t>
  </si>
  <si>
    <t>Taxa de Depreciação Mensal</t>
  </si>
  <si>
    <t>1 - DESCRIÇÃO</t>
  </si>
  <si>
    <t>CUSTO TOTAL DOS EQUIPAMENTOS A PARTIR DA DEPRECIAÇÃO MENSAL</t>
  </si>
  <si>
    <t>Número Total de Profissionais</t>
  </si>
  <si>
    <t>CUSTO MENSAL POR  PROFISSIONAL A SER APORTADO EM CADA PLANILHA ANALÍTICA</t>
  </si>
  <si>
    <t xml:space="preserve">DETALHAMENTO DO CUSTO DOS DEMAIS INSUMOS NÃO DEPRECIÁVEIS </t>
  </si>
  <si>
    <t>TODOS OS PROFISSIONAIS</t>
  </si>
  <si>
    <t>QTDE ANUAL</t>
  </si>
  <si>
    <t>PALETÓ: modelo tradicional, em tecido misto sendo,65%poliéster e 35% viscose, também denominado tecido tropical, corte italiano, nas cores preta e azul marinho, spalim (ombreiras) em feltro, entretelas na altura do peito, entretelas colantes internas na parte frontal, entretelas colantes na barra, acabamento em feltro na parte interna traseira da gola, fechamento frontal por três botões corozos, caseado na lapela, bolso superior com acabamento invisível, dois bolsos laterais, quatro botões em cada manga, ilhargas e flanco com possibilidade de ajustes futuros, forro em acetato e em cor compatível do tecido principal, prega na parte traseira do forro. Forro dos bolsos em acetato de celulose, dois bolsos na parte interna do duque (paletó), sendo um do lado direito e outro do lado esquerdo, com forro em acetato e acabamento com mesmo tecido principal, acabamento em travete. Etiqueta do produto com composição e instruções de lavagem, identificação da confecção conforme Resolução nº 02/2008 do CONMETRO. As peças devem ser acondicionadas em sacos plásticos individuais com numeração visível. Modelo à disposição, com tamanhos e cores a escolher no ato da prova.</t>
  </si>
  <si>
    <t>CALÇA MASCULINA: Modelo social, reta em tecido idêntico ao paletó com dois bolsos tipo faca, nas cores preta e azul marinho, cabamento em travete, dois bolsos traseiros com caseados na vertical e um botão corozo em cada bolso, forro em algodão e poliéster, parte interna do cós forrado com algodão e em cor compatível com a do tecido principal, botão interno de adaptação, acabamento das costuras internas em overloque, sobra de 4cm de tecido no cós e na altura do quadril para ajustes futuros se necessário, zíper em poliéster antiferrugem com deslizamento prático, cores idênticas à do paletó. Etiqueta do produto com composição e instruções de lavagem, identificação da confecção conforme Resolução nº 02/2008 do CONMETRO. As peças devem ser acondicionadas em sacos plásticos individuais com numeração visível. Modelo à disposição, com tamanhos e coresa escolher no ato da Prova.</t>
  </si>
  <si>
    <t>CAMISA SOCIAL: modelo social tradicional com mangascompridas, tecido misto, nas cores branca e azul claro sendo100% algodão fio tinto 50, um bolso do lado esquerdo, prega nas costas, colarinho entretelado com entretelas colantes,barbatanas de queda nos colarinhos, pé de gola entretelado,punhos entretelados com entretelas colantes, dois botões emcada punho, um botão no canhão, na cor branca. Etiqueta doproduto com composição e instruções delavagem, identificação da confecção conforme Resolução nº 02/2008do CONMETRO. As peças devem ser acondicionadas em
acos plásticos individuais. Modelo à disposição, com tamanhos acores escolher no ato da prova</t>
  </si>
  <si>
    <t>GRAVATA: 100% poliéster com entretela, com cores a escolher no ato da prova.</t>
  </si>
  <si>
    <t>SAPATO SOCIAL MASCULINO: de couro com estilo casual, cor a escolher no ato da prova de amarrar napolitano de 04 (quatro) furos,100% couro blaqueado de origem bovina com acabamento vegetalizado e préamaciado, solado em PVC injetado, com salto e sola ranhurados, forro em couro bovino, palmilha interna em couro bovino com sistemas de amortecimento frontal e traseiro, embalado em caixa adequada para tal, contendo especificações do produto, tais como numeração e procedência, com tamanhos a escolher no ato da prova.</t>
  </si>
  <si>
    <t>MEIAS MASCULINA: 100 % poliéster, adulto, social, sem enfeites, cano c/12cm terminando em sanfona de elastano dobrada de 7cm, tamanhos e cores a escolher no ato da prova.</t>
  </si>
  <si>
    <t>CINTO MASCULINO: modelo social, na cor preta, marrom ou café, couro legítimo (bovino ou caprino), regulável, prensa quente, sem emendas, polido, fivela cromada prata, antiferrugem, passante cromado. Com o mínimo de 3 cm de largura e comprimento variando de acordo com a medida da cintura do
servidor no ato da prova.</t>
  </si>
  <si>
    <t>CUSTO TOTAL ANUAL DOS DEMAIS INSUMOS NÃO DEPRECIÁVEIS</t>
  </si>
  <si>
    <t>CUSTO TOTAL MENSAL DOS DEMAIS INSUMOS NÃO DEPRECIÁVEIS</t>
  </si>
  <si>
    <r>
      <rPr>
        <sz val="12"/>
        <color rgb="FF000000"/>
        <rFont val="Calibri"/>
        <family val="2"/>
        <scheme val="minor"/>
      </rPr>
      <t>Crachá</t>
    </r>
    <r>
      <rPr>
        <sz val="12"/>
        <color rgb="FFFF0000"/>
        <rFont val="Calibri"/>
        <family val="2"/>
        <scheme val="minor"/>
      </rPr>
      <t xml:space="preserve"> </t>
    </r>
    <r>
      <rPr>
        <sz val="12"/>
        <color theme="1"/>
        <rFont val="Calibri (Corpo)"/>
      </rPr>
      <t>em PVC rígido com capa de proteção e cordão: Dados de identificação da contratada com Nome do colaborador, Posto/Função, número do RG e foto</t>
    </r>
  </si>
  <si>
    <t>Salário Mínimo (Salário-base)</t>
  </si>
  <si>
    <t>1.1</t>
  </si>
  <si>
    <t>HORAS EXTRAS</t>
  </si>
  <si>
    <t>QTDD</t>
  </si>
  <si>
    <t>PERCENTUAL</t>
  </si>
  <si>
    <t>VALOR DA HORA</t>
  </si>
  <si>
    <r>
      <t xml:space="preserve">Férias e Adicional de Férias (terço constitucional)				 </t>
    </r>
    <r>
      <rPr>
        <b/>
        <vertAlign val="superscript"/>
        <sz val="9"/>
        <rFont val="Arial"/>
        <family val="2"/>
      </rPr>
      <t>(2)</t>
    </r>
  </si>
  <si>
    <t>((1/12)x 0,10) x 100 ≅ 0,83%</t>
  </si>
  <si>
    <t>((0,08 x 0,0083) x 100) ≅ 0,07%</t>
  </si>
  <si>
    <t>Insumos Não Depreciáveis (UNIFORMES, CRACHÁ)</t>
  </si>
  <si>
    <t>NÃO SE APLICA</t>
  </si>
  <si>
    <t xml:space="preserve">Profissionais p/posto </t>
  </si>
  <si>
    <t>ITEM</t>
  </si>
  <si>
    <t>FATO GERADOR</t>
  </si>
  <si>
    <t>QUADRO I - CUSTOS DOS POSTOS</t>
  </si>
  <si>
    <t>QUADRO II - CUSTO DE DESLOCAMENTOS</t>
  </si>
  <si>
    <t>QUADRO III - CUSTO DE HORAS EXTRAS</t>
  </si>
  <si>
    <t>SUB-TOTAL QUADRO I</t>
  </si>
  <si>
    <t>SUB-TOTAL QUADRO II</t>
  </si>
  <si>
    <t>POSTO DE SERVIÇO</t>
  </si>
  <si>
    <t>TIPO</t>
  </si>
  <si>
    <t>DIA ÚTIL</t>
  </si>
  <si>
    <t>TURNO</t>
  </si>
  <si>
    <t>DIURNA</t>
  </si>
  <si>
    <t>NOTURNA</t>
  </si>
  <si>
    <t>TIPO DE SERVIÇO - CATEGORIA PROFISSIONAL</t>
  </si>
  <si>
    <t>SUB-TOTAL QUADRO III</t>
  </si>
  <si>
    <t>NÃO ÚTIL</t>
  </si>
  <si>
    <t>RESUMO DA PROPOSTA</t>
  </si>
  <si>
    <t>MENSAL</t>
  </si>
  <si>
    <t>ANUAL</t>
  </si>
  <si>
    <t>POSTOS DE SERVIÇO</t>
  </si>
  <si>
    <t>DETALHAMENTO DE H.E.</t>
  </si>
  <si>
    <t>QTDD DE 
POSTOS</t>
  </si>
  <si>
    <t>TOTAL GERAL DA PROPOSTA (QUADRO I + QUADRO II + QUADRO III)</t>
  </si>
  <si>
    <t>24 meses</t>
  </si>
  <si>
    <t>VALOR (R$)</t>
  </si>
  <si>
    <t>UNITÁRIO</t>
  </si>
  <si>
    <r>
      <t xml:space="preserve">É DEVER E RESPONSABILIDADE EXCLUSIVA DA LICITANTE ASSEGURAR-SE DE QUE OS </t>
    </r>
    <r>
      <rPr>
        <b/>
        <sz val="22"/>
        <color rgb="FFFF0000"/>
        <rFont val="Calibri (Corpo)"/>
      </rPr>
      <t>VALORES</t>
    </r>
    <r>
      <rPr>
        <b/>
        <sz val="22"/>
        <color theme="1"/>
        <rFont val="Calibri"/>
        <family val="2"/>
        <scheme val="minor"/>
      </rPr>
      <t xml:space="preserve"> E DEMAIS INFORMAÇÕES INSERIDAS EM SUA PROPOSTA ESTEJAM CORRETOS.</t>
    </r>
  </si>
  <si>
    <r>
      <t xml:space="preserve">INSIRA DADOS </t>
    </r>
    <r>
      <rPr>
        <b/>
        <sz val="22"/>
        <color rgb="FFFF0000"/>
        <rFont val="Calibri (Corpo)"/>
      </rPr>
      <t>APENAS NAS CELULAS DESTACADAS EM VERMELHO</t>
    </r>
    <r>
      <rPr>
        <b/>
        <sz val="22"/>
        <color theme="1"/>
        <rFont val="Calibri (Corpo)"/>
      </rPr>
      <t>,</t>
    </r>
    <r>
      <rPr>
        <b/>
        <sz val="22"/>
        <color rgb="FFFF0000"/>
        <rFont val="Calibri (Corpo)"/>
      </rPr>
      <t xml:space="preserve"> </t>
    </r>
    <r>
      <rPr>
        <b/>
        <sz val="22"/>
        <color theme="1"/>
        <rFont val="Calibri"/>
        <family val="2"/>
        <scheme val="minor"/>
      </rPr>
      <t>ATENTANDO-SE ÀS ORIENTAÇÕES DO EDITAL, DAS NOTAS EXPLICATIVAS E DE EVENTUAIS COMENTÁRIOS INSERIDOS NAS CÉLULAS.</t>
    </r>
  </si>
  <si>
    <r>
      <t xml:space="preserve">CUSTO UNITÁRIO DA </t>
    </r>
    <r>
      <rPr>
        <b/>
        <sz val="18"/>
        <color theme="1"/>
        <rFont val="Calibri (Corpo)"/>
      </rPr>
      <t xml:space="preserve">Hora Extra DIA ÚTIL (DIURNA)	</t>
    </r>
    <r>
      <rPr>
        <b/>
        <sz val="18"/>
        <color theme="1"/>
        <rFont val="Calibri"/>
        <family val="2"/>
        <scheme val="minor"/>
      </rPr>
      <t xml:space="preserve">			</t>
    </r>
  </si>
  <si>
    <t>APARELHO TELEFÔNICO CELULAR FUNCIONAL -	
-Tela de tamanho mínimo de 6.5"
-Sistema Operacional Android 13 ou superior
-Conexão Wifi
-Bateria a partir de 5.000 Miliamperes/hora
-Processador com 8 núcleos, ou superior
-Resolução de tela Full HD
-Câmera traseira de, no mínimo, 50 megapixels
-Memória RAM mínima 4GB
-Armazenamento mínimo 128 GB
-Acompanhado de Carregador e Cabo de força.</t>
  </si>
  <si>
    <t>Gratificação adicional  (2)</t>
  </si>
  <si>
    <t>8.7.4 do Termo de Referência</t>
  </si>
  <si>
    <t>8.7.4.1.1. Do Termo de Referência</t>
  </si>
  <si>
    <r>
      <t>Art. 22, Inciso I, da Lei nº 8.212/91.</t>
    </r>
    <r>
      <rPr>
        <b/>
        <sz val="8"/>
        <rFont val="Arial"/>
        <family val="2"/>
      </rPr>
      <t xml:space="preserve"> </t>
    </r>
  </si>
  <si>
    <r>
      <rPr>
        <b/>
        <sz val="8"/>
        <rFont val="Arial"/>
        <family val="2"/>
      </rPr>
      <t xml:space="preserve">8.7.4.2. do Termo de Referência </t>
    </r>
    <r>
      <rPr>
        <sz val="8"/>
        <rFont val="Arial"/>
        <family val="2"/>
      </rPr>
      <t>/ Artigo 458, §§ 2º e 3º, da CLT, Lei nº 6.321/76, Decreto nº 5/91 e CCT.</t>
    </r>
  </si>
  <si>
    <r>
      <rPr>
        <b/>
        <vertAlign val="superscript"/>
        <sz val="9"/>
        <rFont val="Arial"/>
        <family val="2"/>
      </rPr>
      <t>(2)</t>
    </r>
    <r>
      <rPr>
        <vertAlign val="superscript"/>
        <sz val="9"/>
        <rFont val="Arial"/>
        <family val="2"/>
      </rPr>
      <t xml:space="preserve"> </t>
    </r>
    <r>
      <rPr>
        <sz val="9"/>
        <rFont val="Arial"/>
        <family val="2"/>
      </rPr>
      <t xml:space="preserve">Multa do FGTS sobre o Aviso Prévio Indenizado - rescisão sem justa causa: Esse item corresponde ao valor da multa do FGTS (40%) que incide sobre o saldo dos depósitos efetuados na conta vinculada ao FGTS do trabalhador. Considera-se que 10% dos empregados pedem contas, portanto, essa penalidade recai sobre os 90% remanescentes. Logo o pagamento da multa para os valores depositados relativos a salários, férias e 13º salário corresponde a: (1x 0,40 x 0,80 x 100) ≅ 3,2%. </t>
    </r>
  </si>
  <si>
    <r>
      <t>2.2</t>
    </r>
    <r>
      <rPr>
        <b/>
        <sz val="9"/>
        <rFont val="Arial"/>
        <family val="2"/>
      </rPr>
      <t xml:space="preserve"> Comprovação: </t>
    </r>
    <r>
      <rPr>
        <sz val="9"/>
        <rFont val="Arial"/>
        <family val="2"/>
      </rPr>
      <t>Como comprovante a licitante deverá apresentar declaração pública de que os percentuais do PIS e do COFINS cotados correspondem à média dos recolhimentos dos últimos doze meses, apurada com base nos dados da Escrituração Fiscal Digital da Contribuição para o PIS/PASEP e para a COFINS (EFD-Contribuições), cujos respectivos registros deverão ser remetidos juntamente com a proposta e as planilhas. Caso a licitante tenha recolhido tributos pelo regime de incidência não-cumulativa em apenas alguns meses do período que deve ser considerado para o cálculo do percentual médio efetivo (12 meses anteriores à data da proposta), poderá apresentar o cálculo considerando apenas os meses em que houve recolhimento. - No caso de empresa optante do regime de tributação de PIS e COFINS não cumulativo ou misto deverá ser preenchida a planilha "PisCofins" com os percentuais que representam as alíquotas efetivamente recolhidas pela empresa conforme regras do edital.</t>
    </r>
  </si>
  <si>
    <t>- Para  preenchimento  da  planilha "PisCofins",  os dados  de  “faturamento  mensal”  devem  ser  extraídos  da  linha  “TOTAL RECEITAS/SAÍDAS” da coluna “VALOR TOTAL DO ITEM” da consulta “Registros Fiscais – Consolidação  das  Operações  por  Código  da  Situação  Tributária”  do Programa Validador - PVA da EFDContribuições. Os dados referentes à “contribuição apurada” e ao “crédito descontado” devem ser extraídos dos recibos de entrega da EFD –Contribuições.</t>
  </si>
  <si>
    <r>
      <rPr>
        <b/>
        <sz val="9"/>
        <rFont val="Arial"/>
        <family val="2"/>
      </rPr>
      <t xml:space="preserve">8.7.4.3. do Termo de Referência. </t>
    </r>
    <r>
      <rPr>
        <sz val="9"/>
        <rFont val="Arial"/>
        <family val="2"/>
      </rPr>
      <t>Art. 456-A da CLT</t>
    </r>
  </si>
  <si>
    <t>8.7.4.4. do Termo de Referência.</t>
  </si>
  <si>
    <t>Total da provisão para rescisão - 
após a primeira prorrogação</t>
  </si>
  <si>
    <t>Endereço eletr. (e-mail):</t>
  </si>
  <si>
    <t>Vida útil 
em anos</t>
  </si>
  <si>
    <t>Depreciação 
Mensal</t>
  </si>
  <si>
    <t>Valor 
Residual</t>
  </si>
  <si>
    <t>Valor 
Unitário</t>
  </si>
  <si>
    <t>Quant. 
Estimada</t>
  </si>
  <si>
    <t>CUSTO 
UNITÁRIO</t>
  </si>
  <si>
    <t>CUSTO 
TOTAL</t>
  </si>
  <si>
    <t>Data da Prop. e Validade:</t>
  </si>
  <si>
    <t>CNPJ do estab. responsável pelo faturamento dos serviços (MATRIZ ou FILIAL):</t>
  </si>
  <si>
    <t>d) CPRB</t>
  </si>
  <si>
    <t>PARA OS VALORES PREVISTO NO MÓDULO 5, DE "INSUMOS DIVERSOS", DEVEM SER PREENCHIDAS AS CÉLULAS DESTACADAS EM VERMELHO DAS PLANILHAS ACESSÓRIAS DE INSUMOS DEPRECIÁVES E INSUMOS NÃO DEPRECIÁVEIS. 
OS VALORES SERÃO TRANSPORTADOS AUTOMATICAMENTE PARA AS CÉLULAS NAS PLANILHAS DE CADA POSTO DE SERVIÇO.</t>
  </si>
  <si>
    <t>A ABA DE "RESUMO DA PROPOSTA" TERÁ SEUS VALORES CALCULADOS AUTOMATICAMENTE MEDIANTE PREENCHIMENTO CORRETO DAS DEMAIS PLANILHAS, DEVENDO SER PREENCHIDOS APENAS OS CAMPOS REFERENTES AOS DADOS DA EMPRESA, SINALIZADOS EM VERMELHO.</t>
  </si>
  <si>
    <r>
      <t xml:space="preserve">((1/12) x 100) ≅ </t>
    </r>
    <r>
      <rPr>
        <b/>
        <sz val="8"/>
        <rFont val="Arial"/>
        <family val="2"/>
      </rPr>
      <t>8,33%</t>
    </r>
  </si>
  <si>
    <r>
      <t xml:space="preserve">((1/3) x (1/12) x 100) ≅ 2,78% +
((1/12) x 100) ≅ 8,33%	
</t>
    </r>
    <r>
      <rPr>
        <b/>
        <sz val="8"/>
        <rFont val="Arial"/>
        <family val="2"/>
      </rPr>
      <t>≅ 11,11%</t>
    </r>
  </si>
  <si>
    <t>Total do 13º salário, férias e adicional de férias</t>
  </si>
  <si>
    <r>
      <rPr>
        <b/>
        <vertAlign val="superscript"/>
        <sz val="9"/>
        <rFont val="Arial"/>
        <family val="2"/>
      </rPr>
      <t xml:space="preserve">(1) </t>
    </r>
    <r>
      <rPr>
        <sz val="9"/>
        <rFont val="Arial"/>
        <family val="2"/>
      </rPr>
      <t xml:space="preserve">Para encontrar as taxas de depreciação, recomenda-se a utilização da Macrofunção 02.03.30 do SIAFI para se obter estimativas de vida útil  e do valor residual  dos bens depreciáveis. Poderão ser utilizadas outras taxas, justificadamente, como as taxas de depreciação dispostas no Anexo III da IN RFB n. 1.700/2017. 
</t>
    </r>
    <r>
      <rPr>
        <b/>
        <sz val="9"/>
        <rFont val="Arial"/>
        <family val="2"/>
      </rPr>
      <t xml:space="preserve">Esses valores não devem ser preenchidos diratamente nas planilhas de custos de cada posto de serviço. Devem ser preenchidas as planilhas acessórias que compõem este arquivo a fim de que os valores para cada planilha sejam calculados automaticamente e inseridos nas planilhas de cada posto de serviço. 
</t>
    </r>
  </si>
  <si>
    <t>INSERIR DADOS DA EMPRESA</t>
  </si>
  <si>
    <t xml:space="preserve">INSERIR DADOS DA EMPRESA							</t>
  </si>
  <si>
    <t xml:space="preserve">Tributos </t>
  </si>
  <si>
    <t>CPRB</t>
  </si>
  <si>
    <r>
      <t xml:space="preserve">Hora Extra </t>
    </r>
    <r>
      <rPr>
        <b/>
        <sz val="14"/>
        <color rgb="FF00B0F0"/>
        <rFont val="Calibri"/>
        <family val="2"/>
        <scheme val="minor"/>
      </rPr>
      <t>DOMINGO/FERIADO (DIURNA)</t>
    </r>
  </si>
  <si>
    <r>
      <t xml:space="preserve">Hora Extra </t>
    </r>
    <r>
      <rPr>
        <b/>
        <sz val="14"/>
        <color rgb="FF00B0F0"/>
        <rFont val="Calibri"/>
        <family val="2"/>
        <scheme val="minor"/>
      </rPr>
      <t>DIA ÚTIL (DIURNA)</t>
    </r>
  </si>
  <si>
    <r>
      <t xml:space="preserve">Hora Extra </t>
    </r>
    <r>
      <rPr>
        <b/>
        <sz val="14"/>
        <color rgb="FF00B0F0"/>
        <rFont val="Calibri"/>
        <family val="2"/>
        <scheme val="minor"/>
      </rPr>
      <t>DIA ÚTIL (NOTURNA)</t>
    </r>
  </si>
  <si>
    <r>
      <t xml:space="preserve">Hora Extra </t>
    </r>
    <r>
      <rPr>
        <b/>
        <sz val="14"/>
        <color rgb="FF00B0F0"/>
        <rFont val="Calibri"/>
        <family val="2"/>
        <scheme val="minor"/>
      </rPr>
      <t>DOMINGO/FERIADO (NOTURNA)</t>
    </r>
  </si>
  <si>
    <t xml:space="preserve">PROPOSTA FINAL (VALOR GLOBAL DO CONTRATO PARA 24 MESES): </t>
  </si>
  <si>
    <r>
      <t>Número Total de Profissionais</t>
    </r>
    <r>
      <rPr>
        <sz val="10"/>
        <rFont val="Calibri"/>
        <family val="2"/>
        <scheme val="minor"/>
      </rPr>
      <t xml:space="preserve"> (Condutor de Serviço + Supervisores)</t>
    </r>
  </si>
  <si>
    <r>
      <t xml:space="preserve">Valor total </t>
    </r>
    <r>
      <rPr>
        <b/>
        <sz val="18"/>
        <color theme="1"/>
        <rFont val="Calibri (Corpo)"/>
      </rPr>
      <t>por empregado</t>
    </r>
  </si>
  <si>
    <r>
      <t xml:space="preserve">CUSTO UNITÁRIO DA </t>
    </r>
    <r>
      <rPr>
        <b/>
        <sz val="18"/>
        <color theme="1"/>
        <rFont val="Calibri (Corpo)"/>
      </rPr>
      <t>HE DOMINGO/FERIADO (NOT.)</t>
    </r>
  </si>
  <si>
    <r>
      <t xml:space="preserve">CUSTO UNITÁRIO DA </t>
    </r>
    <r>
      <rPr>
        <b/>
        <sz val="18"/>
        <color theme="1"/>
        <rFont val="Calibri (Corpo)"/>
      </rPr>
      <t>HE DOMINGO/FERIADO (DIUR.)</t>
    </r>
  </si>
  <si>
    <r>
      <t xml:space="preserve">CUSTO UNITÁRIO DA </t>
    </r>
    <r>
      <rPr>
        <b/>
        <sz val="18"/>
        <color theme="1"/>
        <rFont val="Calibri (Corpo)"/>
      </rPr>
      <t xml:space="preserve">HE DIA ÚTIL (NOTURNA)	</t>
    </r>
    <r>
      <rPr>
        <b/>
        <sz val="18"/>
        <color theme="1"/>
        <rFont val="Calibri"/>
        <family val="2"/>
        <scheme val="minor"/>
      </rPr>
      <t xml:space="preserve">			</t>
    </r>
  </si>
  <si>
    <t>Conforme tabela ao lado</t>
  </si>
  <si>
    <t>Art. 7º, XXI, CF/88, 477,487 e 491 CLT. Acórdãos n. 1904/2007-TCU-Plenário e n. 3006/2010-TCU-Plenário
Lei 12.506/2011. Acórdão n. 1186/2017-TCU-Plenário</t>
  </si>
  <si>
    <r>
      <t xml:space="preserve">ESTE ARQUIVO É UMA FERRAMENTA DE </t>
    </r>
    <r>
      <rPr>
        <b/>
        <sz val="22"/>
        <color rgb="FF00B0F0"/>
        <rFont val="Calibri (Corpo)"/>
      </rPr>
      <t>ORIENTAÇÃO</t>
    </r>
    <r>
      <rPr>
        <b/>
        <sz val="22"/>
        <color theme="1"/>
        <rFont val="Calibri"/>
        <family val="2"/>
        <scheme val="minor"/>
      </rPr>
      <t xml:space="preserve"> PARA FACILITAR A FORMULAÇÃO DA PROPOSTA POR PARTE DA LICITANTE INTERESSADA. 
ELE FOI PARAMETRIZADO CONSIDERANDO O MANUAL DE PREENCHIMENTO DE PLANILHAS DE CUSTOS E DE FORMAÇÃO DE PREÇOS PADRONIZADO DESTE TRIBUNAL DE JUSTIÇA DO ESTADO DA BAHIA E AS </t>
    </r>
    <r>
      <rPr>
        <b/>
        <sz val="22"/>
        <color rgb="FFFF0000"/>
        <rFont val="Calibri (Corpo)"/>
      </rPr>
      <t>CARACTERÍSTICAS PRÓPRIAS</t>
    </r>
    <r>
      <rPr>
        <b/>
        <sz val="22"/>
        <color theme="1"/>
        <rFont val="Calibri"/>
        <family val="2"/>
        <scheme val="minor"/>
      </rPr>
      <t xml:space="preserve"> DESTA CONTRATAÇÃO.</t>
    </r>
  </si>
  <si>
    <t>Cláusula Vigésima da CCT PARADIGMA</t>
  </si>
  <si>
    <r>
      <rPr>
        <b/>
        <vertAlign val="superscript"/>
        <sz val="9"/>
        <rFont val="Arial"/>
        <family val="2"/>
      </rPr>
      <t>(2)</t>
    </r>
    <r>
      <rPr>
        <sz val="9"/>
        <rFont val="Arial"/>
        <family val="2"/>
      </rPr>
      <t xml:space="preserve"> </t>
    </r>
    <r>
      <rPr>
        <b/>
        <sz val="9"/>
        <rFont val="Arial"/>
        <family val="2"/>
      </rPr>
      <t>Gratificação adicional:</t>
    </r>
    <r>
      <rPr>
        <sz val="9"/>
        <rFont val="Arial"/>
        <family val="2"/>
      </rPr>
      <t xml:space="preserve"> É facultado às Empresas conceder gratificações ou remunerações diferenciadas e a seu critério, em razão de postos de serviços por elas considerados especiais (...), sendo que tais gratificações ou benefícios diferenciados serão atribuídos, exclusivamente, a Postos Especiais, assim nominados pelas Empresas, em comum acordo com o Sindicato </t>
    </r>
    <r>
      <rPr>
        <b/>
        <sz val="9"/>
        <rFont val="Arial"/>
        <family val="2"/>
      </rPr>
      <t>ou ainda em decorrência de contratos com clientes que assim exijam ou deliberem.</t>
    </r>
  </si>
  <si>
    <r>
      <t xml:space="preserve">CUSTO UNITÁRIO DA </t>
    </r>
    <r>
      <rPr>
        <b/>
        <sz val="18"/>
        <color theme="1"/>
        <rFont val="Calibri (Corpo)"/>
      </rPr>
      <t>HE DOMINGO/FERIADO (DIURNA)</t>
    </r>
  </si>
  <si>
    <t>Variável
conforme API</t>
  </si>
  <si>
    <r>
      <t>(1)</t>
    </r>
    <r>
      <rPr>
        <sz val="9"/>
        <rFont val="Arial"/>
        <family val="2"/>
      </rPr>
      <t xml:space="preserve"> </t>
    </r>
    <r>
      <rPr>
        <b/>
        <sz val="9"/>
        <rFont val="Arial"/>
        <family val="2"/>
      </rPr>
      <t xml:space="preserve">A cotação de percentuais irrisórios ou iguais a zero deverá  ser  previamente  justificada  pelos  licitantes,  cabendo  a  equipe  de  apoio  do Agente de Contratação analisar a pertinência da justificativa. </t>
    </r>
  </si>
  <si>
    <r>
      <t>(2)</t>
    </r>
    <r>
      <rPr>
        <vertAlign val="superscript"/>
        <sz val="9"/>
        <rFont val="Arial"/>
        <family val="2"/>
      </rPr>
      <t> </t>
    </r>
    <r>
      <rPr>
        <sz val="9"/>
        <rFont val="Arial"/>
        <family val="2"/>
      </rPr>
      <t>A licitante deve elaborar sua proposta e, por conseguinte, sua planilha com base no regime de tributação ao qual estará submetida durante a execução do contrato conforme Acórdão TCU-Plenário n. 2.647/2009.</t>
    </r>
  </si>
  <si>
    <r>
      <t>2.1</t>
    </r>
    <r>
      <rPr>
        <b/>
        <sz val="9"/>
        <rFont val="Arial"/>
        <family val="2"/>
      </rPr>
      <t xml:space="preserve"> Incidência não-cumulativa: </t>
    </r>
    <r>
      <rPr>
        <sz val="9"/>
        <rFont val="Arial"/>
        <family val="2"/>
      </rPr>
      <t>A licitante deve cotar os percentuais que representem a média das aliquotas efetivamente recolhidas nos últimos doze meses.</t>
    </r>
  </si>
  <si>
    <t>SOMA(E21:E28)</t>
  </si>
  <si>
    <t>SOMA(E13:E14)</t>
  </si>
  <si>
    <t>SOMA(E45:E49)</t>
  </si>
  <si>
    <t>SOMA(E67:E70)</t>
  </si>
  <si>
    <t xml:space="preserve">8.7.6. do Termo de Referência - (Módulo1 + Módulo2 + Módulo3 + Módulo4) x percentual cotado                                                                                                                                          </t>
  </si>
  <si>
    <t xml:space="preserve">8.7.6. do Termo de Referência - (Módulo1 + Módulo2 + Módulo3 + Módulo4 + custos indiretos) x percentual cotado                  </t>
  </si>
  <si>
    <r>
      <rPr>
        <b/>
        <sz val="9"/>
        <color indexed="8"/>
        <rFont val="Arial"/>
        <family val="2"/>
      </rPr>
      <t>P0</t>
    </r>
    <r>
      <rPr>
        <sz val="9"/>
        <color indexed="8"/>
        <rFont val="Arial"/>
        <family val="2"/>
      </rPr>
      <t xml:space="preserve"> = Módulo 1 + Módulo 2 + Módulo 3 + Módulo 4 + Módulo 5A + Módulo 5B (em reais)</t>
    </r>
  </si>
  <si>
    <r>
      <t>Custos Indiretos (Despesas Operacionais e Adm.)</t>
    </r>
    <r>
      <rPr>
        <b/>
        <vertAlign val="superscript"/>
        <sz val="9"/>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</si>
</sst>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R$&quot;\ * #,##0.00_-;\-&quot;R$&quot;\ * #,##0.00_-;_-&quot;R$&quot;\ * &quot;-&quot;??_-;_-@_-"/>
    <numFmt numFmtId="43" formatCode="_-* #,##0.00_-;\-* #,##0.00_-;_-* &quot;-&quot;??_-;_-@_-"/>
    <numFmt numFmtId="164" formatCode="_-&quot;R$&quot;* #,##0.00_-;\-&quot;R$&quot;* #,##0.00_-;_-&quot;R$&quot;* &quot;-&quot;??_-;_-@_-"/>
    <numFmt numFmtId="165" formatCode="d/m/yyyy"/>
    <numFmt numFmtId="166" formatCode="&quot;R$ &quot;#,##0.00"/>
    <numFmt numFmtId="167" formatCode="_-&quot;R$ &quot;* #,##0.00_-;&quot;-R$ &quot;* #,##0.00_-;_-&quot;R$ &quot;* \-??_-;_-@_-"/>
    <numFmt numFmtId="168" formatCode="_(&quot;R$ &quot;* #,##0.00_);_(&quot;R$ &quot;* \(#,##0.00\);_(&quot;R$ &quot;* &quot;-&quot;??_);_(@_)"/>
    <numFmt numFmtId="169" formatCode="&quot;R$&quot;\ #,##0.00"/>
    <numFmt numFmtId="170" formatCode="_(* #,##0.00_);_(* \(#,##0.00\);_(* &quot;-&quot;??_);_(@_)"/>
    <numFmt numFmtId="171" formatCode="_(&quot;R$ &quot;* #,##0.00_);_(&quot;R$ &quot;* \(#,##0.00\);_(&quot;R$ &quot;* \-??_);_(@_)"/>
    <numFmt numFmtId="172" formatCode="&quot;R$&quot;#,##0.00"/>
    <numFmt numFmtId="173" formatCode="0.000%"/>
    <numFmt numFmtId="174" formatCode="_(&quot;R$&quot;* #,##0.00_);_(&quot;R$&quot;* \(#,##0.00\);_(&quot;R$&quot;* &quot;-&quot;??_);_(@_)"/>
    <numFmt numFmtId="175" formatCode="_([$€-2]* #,##0.00_);_([$€-2]* \(#,##0.00\);_([$€-2]* &quot;-&quot;??_)"/>
    <numFmt numFmtId="176" formatCode="[$-416]General"/>
  </numFmts>
  <fonts count="96" x14ac:knownFonts="1">
    <font>
      <sz val="11"/>
      <color theme="1"/>
      <name val="Calibri"/>
      <family val="2"/>
      <scheme val="minor"/>
    </font>
    <font>
      <sz val="11"/>
      <color theme="1"/>
      <name val="Calibri"/>
      <family val="2"/>
      <scheme val="minor"/>
    </font>
    <font>
      <sz val="10"/>
      <name val="Arial"/>
      <family val="2"/>
      <charset val="1"/>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color theme="1"/>
      <name val="Arial"/>
      <family val="2"/>
    </font>
    <font>
      <sz val="11"/>
      <name val="Times New Roman"/>
      <family val="1"/>
    </font>
    <font>
      <b/>
      <sz val="11"/>
      <name val="Times New Roman"/>
      <family val="1"/>
    </font>
    <font>
      <sz val="14"/>
      <name val="Calibri"/>
      <family val="2"/>
      <scheme val="minor"/>
    </font>
    <font>
      <b/>
      <sz val="14"/>
      <name val="Calibri"/>
      <family val="2"/>
      <scheme val="minor"/>
    </font>
    <font>
      <sz val="11"/>
      <color rgb="FFFF0000"/>
      <name val="Calibri"/>
      <family val="2"/>
      <scheme val="minor"/>
    </font>
    <font>
      <sz val="14"/>
      <color theme="1"/>
      <name val="Calibri"/>
      <family val="2"/>
      <scheme val="minor"/>
    </font>
    <font>
      <sz val="11"/>
      <color rgb="FF006100"/>
      <name val="Calibri"/>
      <family val="2"/>
      <scheme val="minor"/>
    </font>
    <font>
      <b/>
      <sz val="14"/>
      <color theme="1"/>
      <name val="Calibri"/>
      <family val="2"/>
      <scheme val="minor"/>
    </font>
    <font>
      <sz val="9"/>
      <name val="Arial"/>
      <family val="2"/>
    </font>
    <font>
      <sz val="8"/>
      <name val="Arial"/>
      <family val="2"/>
    </font>
    <font>
      <sz val="9"/>
      <color indexed="8"/>
      <name val="Arial"/>
      <family val="2"/>
    </font>
    <font>
      <b/>
      <sz val="9"/>
      <color indexed="8"/>
      <name val="Arial"/>
      <family val="2"/>
    </font>
    <font>
      <b/>
      <sz val="9"/>
      <name val="Arial"/>
      <family val="2"/>
    </font>
    <font>
      <b/>
      <sz val="12"/>
      <name val="Arial"/>
      <family val="2"/>
    </font>
    <font>
      <vertAlign val="superscript"/>
      <sz val="9"/>
      <name val="Arial"/>
      <family val="2"/>
    </font>
    <font>
      <b/>
      <sz val="8"/>
      <name val="Arial"/>
      <family val="2"/>
    </font>
    <font>
      <b/>
      <vertAlign val="superscript"/>
      <sz val="9"/>
      <name val="Arial"/>
      <family val="2"/>
    </font>
    <font>
      <b/>
      <vertAlign val="superscript"/>
      <sz val="9"/>
      <color indexed="8"/>
      <name val="Arial"/>
      <family val="2"/>
    </font>
    <font>
      <sz val="11"/>
      <color theme="1"/>
      <name val="Arial"/>
      <family val="2"/>
    </font>
    <font>
      <b/>
      <sz val="11"/>
      <color theme="1"/>
      <name val="Arial"/>
      <family val="2"/>
    </font>
    <font>
      <b/>
      <sz val="10"/>
      <color theme="1"/>
      <name val="Arial"/>
      <family val="2"/>
    </font>
    <font>
      <sz val="9"/>
      <color rgb="FFC00000"/>
      <name val="Arial"/>
      <family val="2"/>
    </font>
    <font>
      <i/>
      <sz val="8"/>
      <name val="Arial"/>
      <family val="2"/>
    </font>
    <font>
      <b/>
      <sz val="18"/>
      <color theme="1"/>
      <name val="Arial"/>
      <family val="2"/>
    </font>
    <font>
      <sz val="10"/>
      <color theme="1"/>
      <name val="Calibri"/>
      <family val="2"/>
    </font>
    <font>
      <sz val="11"/>
      <name val="Arial"/>
      <family val="2"/>
    </font>
    <font>
      <sz val="11"/>
      <color rgb="FFFF0000"/>
      <name val="Arial"/>
      <family val="2"/>
    </font>
    <font>
      <i/>
      <sz val="8"/>
      <color theme="0"/>
      <name val="Arial"/>
      <family val="2"/>
    </font>
    <font>
      <i/>
      <sz val="8"/>
      <color theme="1" tint="0.499984740745262"/>
      <name val="Arial"/>
      <family val="2"/>
    </font>
    <font>
      <sz val="11"/>
      <color theme="1" tint="0.499984740745262"/>
      <name val="Arial"/>
      <family val="2"/>
    </font>
    <font>
      <sz val="8"/>
      <name val="Calibri"/>
      <family val="2"/>
      <scheme val="minor"/>
    </font>
    <font>
      <b/>
      <sz val="13"/>
      <color theme="1"/>
      <name val="Calibri"/>
      <family val="2"/>
      <scheme val="minor"/>
    </font>
    <font>
      <sz val="13"/>
      <color theme="1"/>
      <name val="Calibri"/>
      <family val="2"/>
      <scheme val="minor"/>
    </font>
    <font>
      <sz val="13"/>
      <color rgb="FFFF0000"/>
      <name val="Calibri"/>
      <family val="2"/>
      <scheme val="minor"/>
    </font>
    <font>
      <b/>
      <sz val="13"/>
      <name val="Calibri"/>
      <family val="2"/>
      <scheme val="minor"/>
    </font>
    <font>
      <b/>
      <sz val="28"/>
      <name val="Calibri"/>
      <family val="2"/>
      <scheme val="minor"/>
    </font>
    <font>
      <b/>
      <sz val="22"/>
      <color theme="1"/>
      <name val="Calibri"/>
      <family val="2"/>
      <scheme val="minor"/>
    </font>
    <font>
      <b/>
      <sz val="12"/>
      <color theme="0"/>
      <name val="Calibri"/>
      <family val="2"/>
      <scheme val="minor"/>
    </font>
    <font>
      <b/>
      <sz val="12"/>
      <name val="Calibri"/>
      <family val="2"/>
      <scheme val="minor"/>
    </font>
    <font>
      <sz val="12"/>
      <name val="Calibri"/>
      <family val="2"/>
      <scheme val="minor"/>
    </font>
    <font>
      <i/>
      <sz val="12"/>
      <color theme="1" tint="0.34998626667073579"/>
      <name val="Calibri"/>
      <family val="2"/>
      <scheme val="minor"/>
    </font>
    <font>
      <b/>
      <sz val="12"/>
      <color rgb="FF000000"/>
      <name val="Arial"/>
      <family val="2"/>
    </font>
    <font>
      <sz val="12"/>
      <color rgb="FF000000"/>
      <name val="Arial"/>
      <family val="2"/>
    </font>
    <font>
      <sz val="14"/>
      <color rgb="FF000000"/>
      <name val="Calibri"/>
      <family val="2"/>
      <scheme val="minor"/>
    </font>
    <font>
      <sz val="12"/>
      <color rgb="FF000000"/>
      <name val="Calibri"/>
      <family val="2"/>
      <scheme val="minor"/>
    </font>
    <font>
      <sz val="12"/>
      <color rgb="FFFF0000"/>
      <name val="Calibri"/>
      <family val="2"/>
      <scheme val="minor"/>
    </font>
    <font>
      <sz val="12"/>
      <color theme="1"/>
      <name val="Calibri (Corpo)"/>
    </font>
    <font>
      <sz val="12"/>
      <color rgb="FF222222"/>
      <name val="Arial"/>
      <family val="2"/>
    </font>
    <font>
      <b/>
      <sz val="12"/>
      <color rgb="FF222222"/>
      <name val="Arial"/>
      <family val="2"/>
    </font>
    <font>
      <sz val="11"/>
      <color rgb="FF333333"/>
      <name val="Helvetica Neue"/>
      <family val="2"/>
    </font>
    <font>
      <sz val="8.8000000000000007"/>
      <color rgb="FF333333"/>
      <name val="Helvetica Neue"/>
      <family val="2"/>
    </font>
    <font>
      <sz val="13"/>
      <color rgb="FF000000"/>
      <name val="Calibri"/>
      <family val="2"/>
      <scheme val="minor"/>
    </font>
    <font>
      <b/>
      <sz val="16"/>
      <color theme="1"/>
      <name val="Calibri"/>
      <family val="2"/>
      <scheme val="minor"/>
    </font>
    <font>
      <i/>
      <sz val="14"/>
      <color theme="1"/>
      <name val="Calibri"/>
      <family val="2"/>
      <scheme val="minor"/>
    </font>
    <font>
      <b/>
      <sz val="22"/>
      <color rgb="FF00B0F0"/>
      <name val="Calibri (Corpo)"/>
    </font>
    <font>
      <b/>
      <sz val="22"/>
      <color rgb="FFFF0000"/>
      <name val="Calibri (Corpo)"/>
    </font>
    <font>
      <b/>
      <sz val="22"/>
      <color theme="1"/>
      <name val="Calibri (Corpo)"/>
    </font>
    <font>
      <b/>
      <sz val="18"/>
      <color theme="1"/>
      <name val="Calibri"/>
      <family val="2"/>
      <scheme val="minor"/>
    </font>
    <font>
      <b/>
      <sz val="20"/>
      <color theme="1"/>
      <name val="Calibri"/>
      <family val="2"/>
      <scheme val="minor"/>
    </font>
    <font>
      <b/>
      <sz val="18"/>
      <color theme="1"/>
      <name val="Calibri (Corpo)"/>
    </font>
    <font>
      <b/>
      <sz val="9"/>
      <color rgb="FF000000"/>
      <name val="Arial"/>
      <family val="2"/>
    </font>
    <font>
      <sz val="9"/>
      <color theme="1"/>
      <name val="Arial"/>
      <family val="2"/>
    </font>
    <font>
      <sz val="9"/>
      <color rgb="FFFF0000"/>
      <name val="Arial"/>
      <family val="2"/>
    </font>
    <font>
      <sz val="10"/>
      <name val="Calibri"/>
      <family val="2"/>
      <scheme val="minor"/>
    </font>
    <font>
      <b/>
      <sz val="10"/>
      <name val="Calibri"/>
      <family val="2"/>
      <scheme val="minor"/>
    </font>
    <font>
      <b/>
      <sz val="10"/>
      <color theme="1"/>
      <name val="Calibri"/>
      <family val="2"/>
      <scheme val="minor"/>
    </font>
    <font>
      <i/>
      <sz val="10"/>
      <color theme="1" tint="0.34998626667073579"/>
      <name val="Calibri"/>
      <family val="2"/>
      <scheme val="minor"/>
    </font>
    <font>
      <sz val="10"/>
      <color theme="1"/>
      <name val="Calibri"/>
      <family val="2"/>
      <scheme val="minor"/>
    </font>
    <font>
      <b/>
      <sz val="11"/>
      <color rgb="FFFF0000"/>
      <name val="Calibri"/>
      <family val="2"/>
      <scheme val="minor"/>
    </font>
    <font>
      <b/>
      <sz val="9"/>
      <color rgb="FFFF0000"/>
      <name val="Arial"/>
      <family val="2"/>
    </font>
    <font>
      <sz val="8"/>
      <color rgb="FFFF0000"/>
      <name val="Arial"/>
      <family val="2"/>
    </font>
    <font>
      <sz val="14"/>
      <color rgb="FF00B0F0"/>
      <name val="Calibri"/>
      <family val="2"/>
      <scheme val="minor"/>
    </font>
    <font>
      <b/>
      <sz val="14"/>
      <color rgb="FF00B0F0"/>
      <name val="Calibri"/>
      <family val="2"/>
      <scheme val="minor"/>
    </font>
    <font>
      <b/>
      <sz val="9"/>
      <color theme="1"/>
      <name val="Arial"/>
      <family val="2"/>
    </font>
  </fonts>
  <fills count="4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24"/>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77111117893"/>
        <bgColor rgb="FFFFFFCC"/>
      </patternFill>
    </fill>
    <fill>
      <patternFill patternType="solid">
        <fgColor rgb="FFC6EFCE"/>
      </patternFill>
    </fill>
    <fill>
      <patternFill patternType="solid">
        <fgColor theme="1" tint="0.499984740745262"/>
        <bgColor indexed="64"/>
      </patternFill>
    </fill>
    <fill>
      <patternFill patternType="solid">
        <fgColor theme="0"/>
        <bgColor indexed="64"/>
      </patternFill>
    </fill>
    <fill>
      <patternFill patternType="solid">
        <fgColor theme="0"/>
        <bgColor rgb="FFFFFFCC"/>
      </patternFill>
    </fill>
    <fill>
      <patternFill patternType="solid">
        <fgColor indexed="9"/>
        <bgColor indexed="64"/>
      </patternFill>
    </fill>
    <fill>
      <patternFill patternType="solid">
        <fgColor theme="0" tint="-4.9989318521683403E-2"/>
        <bgColor indexed="64"/>
      </patternFill>
    </fill>
    <fill>
      <patternFill patternType="solid">
        <fgColor rgb="FFCCCCCC"/>
        <bgColor indexed="64"/>
      </patternFill>
    </fill>
    <fill>
      <patternFill patternType="solid">
        <fgColor rgb="FFFFFFFF"/>
        <bgColor rgb="FFFFFFFF"/>
      </patternFill>
    </fill>
    <fill>
      <patternFill patternType="solid">
        <fgColor rgb="FFFFFF00"/>
        <bgColor indexed="64"/>
      </patternFill>
    </fill>
    <fill>
      <patternFill patternType="solid">
        <fgColor rgb="FFFFFFFF"/>
        <bgColor rgb="FF000000"/>
      </patternFill>
    </fill>
    <fill>
      <patternFill patternType="solid">
        <fgColor theme="0" tint="-0.34998626667073579"/>
        <bgColor indexed="64"/>
      </patternFill>
    </fill>
    <fill>
      <patternFill patternType="solid">
        <fgColor theme="3" tint="0.79998168889431442"/>
        <bgColor indexed="64"/>
      </patternFill>
    </fill>
    <fill>
      <patternFill patternType="solid">
        <fgColor theme="0"/>
        <bgColor rgb="FF000000"/>
      </patternFill>
    </fill>
    <fill>
      <patternFill patternType="solid">
        <fgColor rgb="FFFF0000"/>
        <bgColor indexed="64"/>
      </patternFill>
    </fill>
    <fill>
      <patternFill patternType="solid">
        <fgColor theme="5" tint="0.39997558519241921"/>
        <bgColor indexed="64"/>
      </patternFill>
    </fill>
    <fill>
      <patternFill patternType="solid">
        <fgColor theme="5" tint="0.39997558519241921"/>
        <bgColor rgb="FF000000"/>
      </patternFill>
    </fill>
    <fill>
      <patternFill patternType="solid">
        <fgColor theme="4" tint="0.59999389629810485"/>
        <bgColor indexed="64"/>
      </patternFill>
    </fill>
  </fills>
  <borders count="109">
    <border>
      <left/>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medium">
        <color rgb="FF666666"/>
      </right>
      <top/>
      <bottom style="medium">
        <color rgb="FF666666"/>
      </bottom>
      <diagonal/>
    </border>
    <border>
      <left/>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auto="1"/>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auto="1"/>
      </right>
      <top style="medium">
        <color indexed="64"/>
      </top>
      <bottom style="thin">
        <color auto="1"/>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dotted">
        <color indexed="64"/>
      </right>
      <top/>
      <bottom style="dotted">
        <color indexed="64"/>
      </bottom>
      <diagonal/>
    </border>
    <border>
      <left/>
      <right style="dotted">
        <color indexed="64"/>
      </right>
      <top/>
      <bottom/>
      <diagonal/>
    </border>
    <border>
      <left/>
      <right/>
      <top/>
      <bottom style="dotted">
        <color indexed="64"/>
      </bottom>
      <diagonal/>
    </border>
    <border>
      <left style="thin">
        <color auto="1"/>
      </left>
      <right style="medium">
        <color indexed="64"/>
      </right>
      <top/>
      <bottom style="medium">
        <color indexed="64"/>
      </bottom>
      <diagonal/>
    </border>
    <border>
      <left style="medium">
        <color indexed="64"/>
      </left>
      <right style="medium">
        <color rgb="FF666666"/>
      </right>
      <top style="medium">
        <color indexed="64"/>
      </top>
      <bottom style="thick">
        <color rgb="FF666666"/>
      </bottom>
      <diagonal/>
    </border>
    <border>
      <left/>
      <right style="medium">
        <color rgb="FF666666"/>
      </right>
      <top style="medium">
        <color indexed="64"/>
      </top>
      <bottom style="thick">
        <color rgb="FF666666"/>
      </bottom>
      <diagonal/>
    </border>
    <border>
      <left/>
      <right style="medium">
        <color indexed="64"/>
      </right>
      <top style="medium">
        <color indexed="64"/>
      </top>
      <bottom style="thick">
        <color rgb="FF666666"/>
      </bottom>
      <diagonal/>
    </border>
    <border>
      <left style="medium">
        <color indexed="64"/>
      </left>
      <right style="medium">
        <color rgb="FF666666"/>
      </right>
      <top/>
      <bottom style="medium">
        <color rgb="FF666666"/>
      </bottom>
      <diagonal/>
    </border>
    <border>
      <left/>
      <right style="medium">
        <color indexed="64"/>
      </right>
      <top/>
      <bottom style="medium">
        <color rgb="FF666666"/>
      </bottom>
      <diagonal/>
    </border>
    <border>
      <left style="medium">
        <color indexed="64"/>
      </left>
      <right/>
      <top style="medium">
        <color rgb="FF666666"/>
      </top>
      <bottom style="medium">
        <color indexed="64"/>
      </bottom>
      <diagonal/>
    </border>
    <border>
      <left/>
      <right/>
      <top style="medium">
        <color rgb="FF666666"/>
      </top>
      <bottom style="medium">
        <color indexed="64"/>
      </bottom>
      <diagonal/>
    </border>
    <border>
      <left/>
      <right style="medium">
        <color indexed="64"/>
      </right>
      <top style="medium">
        <color rgb="FF666666"/>
      </top>
      <bottom style="medium">
        <color indexed="64"/>
      </bottom>
      <diagonal/>
    </border>
  </borders>
  <cellStyleXfs count="169">
    <xf numFmtId="0" fontId="0" fillId="0" borderId="0"/>
    <xf numFmtId="0" fontId="2" fillId="0" borderId="0"/>
    <xf numFmtId="167" fontId="2" fillId="0" borderId="0" applyBorder="0" applyProtection="0"/>
    <xf numFmtId="9" fontId="2" fillId="0" borderId="0" applyBorder="0" applyProtection="0"/>
    <xf numFmtId="0" fontId="1"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5" applyNumberFormat="0" applyAlignment="0" applyProtection="0"/>
    <xf numFmtId="0" fontId="8" fillId="17" borderId="6" applyNumberFormat="0" applyAlignment="0" applyProtection="0"/>
    <xf numFmtId="0" fontId="9" fillId="0" borderId="7" applyNumberFormat="0" applyFill="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5" applyNumberFormat="0" applyAlignment="0" applyProtection="0"/>
    <xf numFmtId="0" fontId="11" fillId="3" borderId="0" applyNumberFormat="0" applyBorder="0" applyAlignment="0" applyProtection="0"/>
    <xf numFmtId="44" fontId="4" fillId="0" borderId="0" applyFont="0" applyFill="0" applyBorder="0" applyAlignment="0" applyProtection="0"/>
    <xf numFmtId="171" fontId="3" fillId="0" borderId="0" applyFill="0" applyBorder="0" applyAlignment="0" applyProtection="0"/>
    <xf numFmtId="171" fontId="3" fillId="0" borderId="0" applyFill="0" applyBorder="0" applyAlignment="0" applyProtection="0"/>
    <xf numFmtId="168" fontId="3" fillId="0" borderId="0" applyFont="0" applyFill="0" applyBorder="0" applyAlignment="0" applyProtection="0"/>
    <xf numFmtId="0" fontId="12" fillId="22" borderId="0" applyNumberFormat="0" applyBorder="0" applyAlignment="0" applyProtection="0"/>
    <xf numFmtId="0" fontId="3" fillId="0" borderId="0"/>
    <xf numFmtId="0" fontId="3" fillId="0" borderId="0"/>
    <xf numFmtId="0" fontId="3" fillId="0" borderId="0"/>
    <xf numFmtId="0" fontId="3" fillId="0" borderId="0"/>
    <xf numFmtId="0" fontId="21" fillId="0" borderId="0"/>
    <xf numFmtId="0" fontId="3" fillId="23" borderId="8" applyNumberFormat="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ill="0" applyBorder="0" applyAlignment="0" applyProtection="0"/>
    <xf numFmtId="0" fontId="13" fillId="16" borderId="9" applyNumberFormat="0" applyAlignment="0" applyProtection="0"/>
    <xf numFmtId="170" fontId="3"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0" borderId="10" applyNumberFormat="0" applyFill="0" applyAlignment="0" applyProtection="0"/>
    <xf numFmtId="0" fontId="18" fillId="0" borderId="11" applyNumberFormat="0" applyFill="0" applyAlignment="0" applyProtection="0"/>
    <xf numFmtId="0" fontId="19" fillId="0" borderId="12" applyNumberFormat="0" applyFill="0" applyAlignment="0" applyProtection="0"/>
    <xf numFmtId="0" fontId="19" fillId="0" borderId="0" applyNumberFormat="0" applyFill="0" applyBorder="0" applyAlignment="0" applyProtection="0"/>
    <xf numFmtId="0" fontId="16" fillId="0" borderId="0" applyNumberFormat="0" applyFill="0" applyBorder="0" applyAlignment="0" applyProtection="0"/>
    <xf numFmtId="0" fontId="20" fillId="0" borderId="13" applyNumberFormat="0" applyFill="0" applyAlignment="0" applyProtection="0"/>
    <xf numFmtId="170" fontId="3" fillId="0" borderId="0" applyFont="0" applyFill="0" applyBorder="0" applyAlignment="0" applyProtection="0"/>
    <xf numFmtId="43" fontId="2" fillId="0" borderId="0" applyFont="0" applyFill="0" applyBorder="0" applyAlignment="0" applyProtection="0"/>
    <xf numFmtId="9" fontId="1" fillId="0" borderId="0" applyFont="0" applyFill="0" applyBorder="0" applyAlignment="0" applyProtection="0"/>
    <xf numFmtId="0" fontId="28" fillId="27" borderId="0" applyNumberFormat="0" applyBorder="0" applyAlignment="0" applyProtection="0"/>
    <xf numFmtId="170" fontId="1" fillId="0" borderId="0" applyFont="0" applyFill="0" applyBorder="0" applyAlignment="0" applyProtection="0"/>
    <xf numFmtId="168" fontId="4" fillId="0" borderId="0" applyFont="0" applyFill="0" applyBorder="0" applyAlignment="0" applyProtection="0"/>
    <xf numFmtId="170" fontId="4" fillId="0" borderId="0" applyFon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0" fontId="3" fillId="0" borderId="0"/>
    <xf numFmtId="168" fontId="3" fillId="0" borderId="0" applyFont="0" applyFill="0" applyBorder="0" applyAlignment="0" applyProtection="0"/>
    <xf numFmtId="168" fontId="3" fillId="0" borderId="0" applyFont="0" applyFill="0" applyBorder="0" applyAlignment="0" applyProtection="0"/>
    <xf numFmtId="9" fontId="3" fillId="0" borderId="0"/>
    <xf numFmtId="170" fontId="3" fillId="0" borderId="0" applyFont="0" applyFill="0" applyBorder="0" applyAlignment="0" applyProtection="0"/>
    <xf numFmtId="9" fontId="3" fillId="0" borderId="0" applyFont="0" applyFill="0" applyBorder="0" applyAlignment="0" applyProtection="0"/>
    <xf numFmtId="174" fontId="1" fillId="0" borderId="0" applyFont="0" applyFill="0" applyBorder="0" applyAlignment="0" applyProtection="0"/>
    <xf numFmtId="9" fontId="3" fillId="0" borderId="0" applyFont="0" applyFill="0" applyBorder="0" applyAlignment="0" applyProtection="0"/>
    <xf numFmtId="168" fontId="3" fillId="0" borderId="0" applyFont="0" applyFill="0" applyBorder="0" applyAlignment="0" applyProtection="0"/>
    <xf numFmtId="9" fontId="3" fillId="0" borderId="0"/>
    <xf numFmtId="0" fontId="3" fillId="0" borderId="0"/>
    <xf numFmtId="9" fontId="1" fillId="0" borderId="0" applyFont="0" applyFill="0" applyBorder="0" applyAlignment="0" applyProtection="0"/>
    <xf numFmtId="170" fontId="1" fillId="0" borderId="0" applyFont="0" applyFill="0" applyBorder="0" applyAlignment="0" applyProtection="0"/>
    <xf numFmtId="0" fontId="1" fillId="0" borderId="0"/>
    <xf numFmtId="175" fontId="3" fillId="0" borderId="0" applyFont="0" applyFill="0" applyBorder="0" applyAlignment="0" applyProtection="0"/>
    <xf numFmtId="174"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1" fillId="0" borderId="0"/>
    <xf numFmtId="0" fontId="3" fillId="0" borderId="0"/>
    <xf numFmtId="0" fontId="3" fillId="0" borderId="0"/>
    <xf numFmtId="0" fontId="3" fillId="0" borderId="0"/>
    <xf numFmtId="9" fontId="1" fillId="0" borderId="0" applyFont="0" applyFill="0" applyBorder="0" applyAlignment="0" applyProtection="0"/>
    <xf numFmtId="9"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16" fillId="0" borderId="0" applyNumberFormat="0" applyFill="0" applyBorder="0" applyAlignment="0" applyProtection="0"/>
    <xf numFmtId="0" fontId="17" fillId="0" borderId="10" applyNumberFormat="0" applyFill="0" applyAlignment="0" applyProtection="0"/>
    <xf numFmtId="170" fontId="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9" fontId="4" fillId="0" borderId="0" applyFont="0" applyFill="0" applyBorder="0" applyAlignment="0" applyProtection="0"/>
    <xf numFmtId="168" fontId="4" fillId="0" borderId="0" applyFont="0" applyFill="0" applyBorder="0" applyAlignment="0" applyProtection="0"/>
    <xf numFmtId="170" fontId="4" fillId="0" borderId="0" applyFont="0" applyFill="0" applyBorder="0" applyAlignment="0" applyProtection="0"/>
    <xf numFmtId="164" fontId="1" fillId="0" borderId="0" applyFont="0" applyFill="0" applyBorder="0" applyAlignment="0" applyProtection="0"/>
    <xf numFmtId="174" fontId="3" fillId="0" borderId="0" applyFont="0" applyFill="0" applyBorder="0" applyAlignment="0" applyProtection="0"/>
    <xf numFmtId="168" fontId="3" fillId="0" borderId="0" applyFont="0" applyFill="0" applyBorder="0" applyAlignment="0" applyProtection="0"/>
    <xf numFmtId="0" fontId="3" fillId="0" borderId="0"/>
    <xf numFmtId="170" fontId="3" fillId="0" borderId="0" applyFill="0" applyBorder="0" applyAlignment="0" applyProtection="0"/>
    <xf numFmtId="9" fontId="3" fillId="0" borderId="0" applyFill="0" applyBorder="0" applyAlignment="0" applyProtection="0"/>
    <xf numFmtId="170" fontId="1" fillId="0" borderId="0" applyFont="0" applyFill="0" applyBorder="0" applyAlignment="0" applyProtection="0"/>
    <xf numFmtId="170" fontId="4" fillId="0" borderId="0" applyFont="0" applyFill="0" applyBorder="0" applyAlignment="0" applyProtection="0"/>
    <xf numFmtId="174" fontId="1" fillId="0" borderId="0" applyFont="0" applyFill="0" applyBorder="0" applyAlignment="0" applyProtection="0"/>
    <xf numFmtId="0" fontId="3" fillId="0" borderId="0"/>
    <xf numFmtId="170" fontId="3" fillId="0" borderId="0" applyFont="0" applyFill="0" applyBorder="0" applyAlignment="0" applyProtection="0"/>
    <xf numFmtId="174" fontId="1" fillId="0" borderId="0" applyFont="0" applyFill="0" applyBorder="0" applyAlignment="0" applyProtection="0"/>
    <xf numFmtId="170" fontId="1" fillId="0" borderId="0" applyFont="0" applyFill="0" applyBorder="0" applyAlignment="0" applyProtection="0"/>
    <xf numFmtId="174" fontId="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74"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46" fillId="0" borderId="0"/>
    <xf numFmtId="43" fontId="4"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3" fillId="0" borderId="0" applyFont="0" applyFill="0" applyBorder="0" applyAlignment="0" applyProtection="0"/>
    <xf numFmtId="43" fontId="3" fillId="0" borderId="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896">
    <xf numFmtId="0" fontId="0" fillId="0" borderId="0" xfId="0"/>
    <xf numFmtId="0" fontId="24" fillId="0" borderId="14" xfId="1" applyFont="1" applyBorder="1" applyAlignment="1">
      <alignment horizontal="center" vertical="center" wrapText="1"/>
    </xf>
    <xf numFmtId="0" fontId="24" fillId="0" borderId="14" xfId="1" applyFont="1" applyBorder="1" applyAlignment="1">
      <alignment horizontal="center"/>
    </xf>
    <xf numFmtId="0" fontId="25" fillId="26" borderId="1" xfId="1" applyFont="1" applyFill="1" applyBorder="1" applyAlignment="1">
      <alignment horizontal="center" vertical="center" wrapText="1"/>
    </xf>
    <xf numFmtId="2" fontId="25" fillId="26" borderId="1" xfId="1" applyNumberFormat="1" applyFont="1" applyFill="1" applyBorder="1" applyAlignment="1">
      <alignment horizontal="center" vertical="center" wrapText="1"/>
    </xf>
    <xf numFmtId="169" fontId="24" fillId="29" borderId="14" xfId="1" applyNumberFormat="1" applyFont="1" applyFill="1" applyBorder="1" applyAlignment="1">
      <alignment horizontal="center" vertical="center"/>
    </xf>
    <xf numFmtId="10" fontId="24" fillId="29" borderId="14" xfId="1" applyNumberFormat="1" applyFont="1" applyFill="1" applyBorder="1" applyAlignment="1">
      <alignment horizontal="center" vertical="center"/>
    </xf>
    <xf numFmtId="169" fontId="25" fillId="30" borderId="1" xfId="1" applyNumberFormat="1" applyFont="1" applyFill="1" applyBorder="1" applyAlignment="1">
      <alignment horizontal="center" vertical="center" wrapText="1"/>
    </xf>
    <xf numFmtId="0" fontId="28" fillId="29" borderId="0" xfId="62" applyFill="1"/>
    <xf numFmtId="0" fontId="25" fillId="26" borderId="14" xfId="1" applyFont="1" applyFill="1" applyBorder="1" applyAlignment="1">
      <alignment horizontal="center" vertical="center"/>
    </xf>
    <xf numFmtId="0" fontId="25" fillId="26" borderId="14" xfId="1" applyFont="1" applyFill="1" applyBorder="1" applyAlignment="1">
      <alignment horizontal="center" vertical="center" wrapText="1"/>
    </xf>
    <xf numFmtId="2" fontId="25" fillId="26" borderId="14" xfId="1" applyNumberFormat="1" applyFont="1" applyFill="1" applyBorder="1" applyAlignment="1">
      <alignment horizontal="center" vertical="center"/>
    </xf>
    <xf numFmtId="0" fontId="24" fillId="29" borderId="14" xfId="1" applyFont="1" applyFill="1" applyBorder="1" applyAlignment="1">
      <alignment horizontal="center" vertical="center"/>
    </xf>
    <xf numFmtId="10" fontId="24" fillId="29" borderId="14" xfId="3" applyNumberFormat="1" applyFont="1" applyFill="1" applyBorder="1" applyAlignment="1" applyProtection="1">
      <alignment horizontal="center" vertical="center" wrapText="1"/>
    </xf>
    <xf numFmtId="10" fontId="25" fillId="30" borderId="14" xfId="1" applyNumberFormat="1" applyFont="1" applyFill="1" applyBorder="1" applyAlignment="1">
      <alignment horizontal="center" vertical="center"/>
    </xf>
    <xf numFmtId="169" fontId="25" fillId="30" borderId="14" xfId="1" applyNumberFormat="1" applyFont="1" applyFill="1" applyBorder="1" applyAlignment="1">
      <alignment horizontal="center" vertical="center"/>
    </xf>
    <xf numFmtId="10" fontId="24" fillId="29" borderId="14" xfId="1" applyNumberFormat="1" applyFont="1" applyFill="1" applyBorder="1" applyAlignment="1">
      <alignment horizontal="center" vertical="center" wrapText="1"/>
    </xf>
    <xf numFmtId="0" fontId="25" fillId="26" borderId="15" xfId="1" applyFont="1" applyFill="1" applyBorder="1" applyAlignment="1">
      <alignment horizontal="center" vertical="center"/>
    </xf>
    <xf numFmtId="2" fontId="25" fillId="26" borderId="14" xfId="1" applyNumberFormat="1" applyFont="1" applyFill="1" applyBorder="1" applyAlignment="1">
      <alignment horizontal="center" vertical="center" wrapText="1"/>
    </xf>
    <xf numFmtId="10" fontId="24" fillId="29" borderId="3" xfId="1" applyNumberFormat="1" applyFont="1" applyFill="1" applyBorder="1" applyAlignment="1">
      <alignment horizontal="center" vertical="center"/>
    </xf>
    <xf numFmtId="169" fontId="24" fillId="29" borderId="14" xfId="1" applyNumberFormat="1" applyFont="1" applyFill="1" applyBorder="1" applyAlignment="1">
      <alignment horizontal="center" vertical="center" wrapText="1"/>
    </xf>
    <xf numFmtId="0" fontId="25" fillId="29" borderId="14" xfId="1" applyFont="1" applyFill="1" applyBorder="1" applyAlignment="1">
      <alignment horizontal="center" vertical="center"/>
    </xf>
    <xf numFmtId="0" fontId="25" fillId="29" borderId="15" xfId="1" applyFont="1" applyFill="1" applyBorder="1" applyAlignment="1">
      <alignment horizontal="center" vertical="center"/>
    </xf>
    <xf numFmtId="0" fontId="25" fillId="29" borderId="2" xfId="1" applyFont="1" applyFill="1" applyBorder="1" applyAlignment="1">
      <alignment horizontal="center" vertical="center"/>
    </xf>
    <xf numFmtId="0" fontId="25" fillId="29" borderId="14" xfId="1" applyFont="1" applyFill="1" applyBorder="1" applyAlignment="1">
      <alignment horizontal="center" vertical="center" wrapText="1"/>
    </xf>
    <xf numFmtId="0" fontId="24" fillId="29" borderId="4" xfId="1" applyFont="1" applyFill="1" applyBorder="1" applyAlignment="1">
      <alignment horizontal="center" vertical="center"/>
    </xf>
    <xf numFmtId="169" fontId="24" fillId="29" borderId="4" xfId="1" applyNumberFormat="1" applyFont="1" applyFill="1" applyBorder="1" applyAlignment="1">
      <alignment horizontal="center" vertical="center"/>
    </xf>
    <xf numFmtId="10" fontId="25" fillId="29" borderId="14" xfId="1" applyNumberFormat="1" applyFont="1" applyFill="1" applyBorder="1" applyAlignment="1">
      <alignment horizontal="center" vertical="center"/>
    </xf>
    <xf numFmtId="169" fontId="25" fillId="30" borderId="14" xfId="1" applyNumberFormat="1" applyFont="1" applyFill="1" applyBorder="1" applyAlignment="1">
      <alignment horizontal="center" vertical="center" wrapText="1"/>
    </xf>
    <xf numFmtId="0" fontId="24" fillId="29" borderId="15" xfId="1" applyFont="1" applyFill="1" applyBorder="1" applyAlignment="1">
      <alignment horizontal="left" vertical="center"/>
    </xf>
    <xf numFmtId="0" fontId="24" fillId="29" borderId="16" xfId="1" applyFont="1" applyFill="1" applyBorder="1" applyAlignment="1">
      <alignment horizontal="left" vertical="center"/>
    </xf>
    <xf numFmtId="0" fontId="24" fillId="29" borderId="17" xfId="1" applyFont="1" applyFill="1" applyBorder="1" applyAlignment="1">
      <alignment horizontal="left" vertical="center"/>
    </xf>
    <xf numFmtId="169" fontId="25" fillId="29" borderId="14" xfId="1" applyNumberFormat="1" applyFont="1" applyFill="1" applyBorder="1" applyAlignment="1">
      <alignment horizontal="center" vertical="center"/>
    </xf>
    <xf numFmtId="10" fontId="25" fillId="30" borderId="17" xfId="1" applyNumberFormat="1" applyFont="1" applyFill="1" applyBorder="1" applyAlignment="1">
      <alignment horizontal="center" vertical="center"/>
    </xf>
    <xf numFmtId="2" fontId="25" fillId="30" borderId="14" xfId="1" applyNumberFormat="1" applyFont="1" applyFill="1" applyBorder="1" applyAlignment="1">
      <alignment horizontal="center" vertical="center" wrapText="1"/>
    </xf>
    <xf numFmtId="49" fontId="24" fillId="29" borderId="14" xfId="1" applyNumberFormat="1" applyFont="1" applyFill="1" applyBorder="1" applyAlignment="1">
      <alignment horizontal="center" vertical="center" wrapText="1"/>
    </xf>
    <xf numFmtId="0" fontId="29" fillId="25" borderId="17" xfId="0" applyFont="1" applyFill="1" applyBorder="1" applyAlignment="1">
      <alignment horizontal="center" vertical="center"/>
    </xf>
    <xf numFmtId="172" fontId="24" fillId="29" borderId="14" xfId="1" applyNumberFormat="1" applyFont="1" applyFill="1" applyBorder="1" applyAlignment="1">
      <alignment horizontal="center" vertical="center"/>
    </xf>
    <xf numFmtId="169" fontId="25" fillId="29" borderId="14" xfId="1" applyNumberFormat="1" applyFont="1" applyFill="1" applyBorder="1" applyAlignment="1">
      <alignment horizontal="center" vertical="center" wrapText="1"/>
    </xf>
    <xf numFmtId="0" fontId="35" fillId="29" borderId="0" xfId="0" applyFont="1" applyFill="1" applyAlignment="1">
      <alignment horizontal="center" vertical="center"/>
    </xf>
    <xf numFmtId="0" fontId="35" fillId="29" borderId="0" xfId="0" applyFont="1" applyFill="1" applyAlignment="1">
      <alignment horizontal="center"/>
    </xf>
    <xf numFmtId="0" fontId="30" fillId="29" borderId="0" xfId="0" applyFont="1" applyFill="1" applyAlignment="1">
      <alignment horizontal="center" vertical="center"/>
    </xf>
    <xf numFmtId="0" fontId="36" fillId="29" borderId="0" xfId="0" applyFont="1" applyFill="1" applyAlignment="1">
      <alignment horizontal="justify" vertical="center"/>
    </xf>
    <xf numFmtId="0" fontId="40" fillId="29" borderId="0" xfId="0" applyFont="1" applyFill="1"/>
    <xf numFmtId="0" fontId="40" fillId="29" borderId="0" xfId="0" applyFont="1" applyFill="1" applyAlignment="1">
      <alignment horizontal="center" vertical="center"/>
    </xf>
    <xf numFmtId="0" fontId="40" fillId="29" borderId="0" xfId="0" applyFont="1" applyFill="1" applyAlignment="1">
      <alignment vertical="center"/>
    </xf>
    <xf numFmtId="0" fontId="40" fillId="29" borderId="0" xfId="0" applyFont="1" applyFill="1" applyAlignment="1">
      <alignment horizontal="center"/>
    </xf>
    <xf numFmtId="0" fontId="31" fillId="0" borderId="16" xfId="0" applyFont="1" applyBorder="1" applyAlignment="1">
      <alignment vertical="center"/>
    </xf>
    <xf numFmtId="0" fontId="40" fillId="29" borderId="0" xfId="0" applyFont="1" applyFill="1" applyProtection="1">
      <protection hidden="1"/>
    </xf>
    <xf numFmtId="10" fontId="24" fillId="29" borderId="14" xfId="61" applyNumberFormat="1" applyFont="1" applyFill="1" applyBorder="1" applyAlignment="1">
      <alignment horizontal="center" vertical="center" wrapText="1"/>
    </xf>
    <xf numFmtId="169" fontId="27" fillId="29" borderId="14" xfId="1" applyNumberFormat="1" applyFont="1" applyFill="1" applyBorder="1" applyAlignment="1">
      <alignment horizontal="center" vertical="center"/>
    </xf>
    <xf numFmtId="173" fontId="24" fillId="29" borderId="14" xfId="1" applyNumberFormat="1" applyFont="1" applyFill="1" applyBorder="1" applyAlignment="1">
      <alignment horizontal="center" vertical="center" wrapText="1"/>
    </xf>
    <xf numFmtId="10" fontId="27" fillId="29" borderId="14" xfId="1" applyNumberFormat="1" applyFont="1" applyFill="1" applyBorder="1" applyAlignment="1">
      <alignment horizontal="center" vertical="center" wrapText="1"/>
    </xf>
    <xf numFmtId="169" fontId="27" fillId="29" borderId="14" xfId="1" applyNumberFormat="1" applyFont="1" applyFill="1" applyBorder="1" applyAlignment="1">
      <alignment horizontal="center" vertical="center" wrapText="1"/>
    </xf>
    <xf numFmtId="0" fontId="24" fillId="29" borderId="16" xfId="1" applyFont="1" applyFill="1" applyBorder="1" applyAlignment="1">
      <alignment horizontal="left" vertical="center" wrapText="1"/>
    </xf>
    <xf numFmtId="169" fontId="29" fillId="30" borderId="14" xfId="1" applyNumberFormat="1" applyFont="1" applyFill="1" applyBorder="1" applyAlignment="1">
      <alignment horizontal="center" vertical="center"/>
    </xf>
    <xf numFmtId="169" fontId="27" fillId="29" borderId="4" xfId="1" applyNumberFormat="1" applyFont="1" applyFill="1" applyBorder="1" applyAlignment="1">
      <alignment horizontal="center" vertical="center"/>
    </xf>
    <xf numFmtId="0" fontId="54" fillId="29" borderId="14" xfId="0" applyFont="1" applyFill="1" applyBorder="1" applyAlignment="1" applyProtection="1">
      <alignment horizontal="center"/>
      <protection hidden="1"/>
    </xf>
    <xf numFmtId="0" fontId="54" fillId="29" borderId="14" xfId="0" applyFont="1" applyFill="1" applyBorder="1" applyAlignment="1" applyProtection="1">
      <alignment horizontal="center" vertical="center"/>
      <protection hidden="1"/>
    </xf>
    <xf numFmtId="44" fontId="54" fillId="29" borderId="14" xfId="168" applyFont="1" applyFill="1" applyBorder="1" applyAlignment="1" applyProtection="1">
      <alignment horizontal="right" vertical="center"/>
      <protection hidden="1"/>
    </xf>
    <xf numFmtId="0" fontId="0" fillId="29" borderId="0" xfId="0" applyFill="1"/>
    <xf numFmtId="0" fontId="73" fillId="29" borderId="14" xfId="0" applyFont="1" applyFill="1" applyBorder="1" applyAlignment="1" applyProtection="1">
      <alignment horizontal="center" vertical="center"/>
      <protection hidden="1"/>
    </xf>
    <xf numFmtId="0" fontId="54" fillId="29" borderId="0" xfId="0" applyFont="1" applyFill="1" applyProtection="1">
      <protection locked="0"/>
    </xf>
    <xf numFmtId="44" fontId="54" fillId="29" borderId="0" xfId="0" applyNumberFormat="1" applyFont="1" applyFill="1" applyProtection="1">
      <protection locked="0"/>
    </xf>
    <xf numFmtId="0" fontId="40" fillId="29" borderId="0" xfId="0" applyFont="1" applyFill="1" applyProtection="1">
      <protection locked="0"/>
    </xf>
    <xf numFmtId="0" fontId="50" fillId="29" borderId="0" xfId="0" applyFont="1" applyFill="1" applyAlignment="1" applyProtection="1">
      <alignment horizontal="center"/>
      <protection hidden="1"/>
    </xf>
    <xf numFmtId="0" fontId="44" fillId="29" borderId="0" xfId="0" applyFont="1" applyFill="1" applyAlignment="1" applyProtection="1">
      <alignment horizontal="left"/>
      <protection hidden="1"/>
    </xf>
    <xf numFmtId="0" fontId="47" fillId="29" borderId="0" xfId="0" applyFont="1" applyFill="1" applyProtection="1">
      <protection locked="0"/>
    </xf>
    <xf numFmtId="0" fontId="51" fillId="29" borderId="0" xfId="0" applyFont="1" applyFill="1" applyProtection="1">
      <protection hidden="1"/>
    </xf>
    <xf numFmtId="0" fontId="49" fillId="29" borderId="0" xfId="0" applyFont="1" applyFill="1" applyAlignment="1" applyProtection="1">
      <alignment horizontal="center" wrapText="1"/>
      <protection locked="0"/>
    </xf>
    <xf numFmtId="0" fontId="49" fillId="29" borderId="0" xfId="0" applyFont="1" applyFill="1" applyAlignment="1" applyProtection="1">
      <alignment horizontal="center" wrapText="1"/>
      <protection hidden="1"/>
    </xf>
    <xf numFmtId="0" fontId="48" fillId="29" borderId="0" xfId="0" applyFont="1" applyFill="1" applyProtection="1">
      <protection locked="0"/>
    </xf>
    <xf numFmtId="0" fontId="47" fillId="29" borderId="0" xfId="0" applyFont="1" applyFill="1" applyProtection="1">
      <protection hidden="1"/>
    </xf>
    <xf numFmtId="49" fontId="47" fillId="29" borderId="0" xfId="0" applyNumberFormat="1" applyFont="1" applyFill="1" applyProtection="1">
      <protection locked="0"/>
    </xf>
    <xf numFmtId="44" fontId="0" fillId="29" borderId="0" xfId="168" applyFont="1" applyFill="1"/>
    <xf numFmtId="44" fontId="50" fillId="29" borderId="0" xfId="168" applyFont="1" applyFill="1" applyAlignment="1" applyProtection="1">
      <alignment horizontal="center"/>
      <protection hidden="1"/>
    </xf>
    <xf numFmtId="44" fontId="40" fillId="29" borderId="0" xfId="168" applyFont="1" applyFill="1" applyProtection="1">
      <protection locked="0"/>
    </xf>
    <xf numFmtId="0" fontId="53" fillId="29" borderId="0" xfId="0" applyFont="1" applyFill="1" applyAlignment="1" applyProtection="1">
      <alignment horizontal="left" vertical="center" wrapText="1"/>
      <protection hidden="1"/>
    </xf>
    <xf numFmtId="0" fontId="55" fillId="29" borderId="0" xfId="0" applyFont="1" applyFill="1" applyAlignment="1" applyProtection="1">
      <alignment horizontal="left" vertical="center" wrapText="1"/>
      <protection hidden="1"/>
    </xf>
    <xf numFmtId="0" fontId="54" fillId="29" borderId="0" xfId="0" applyFont="1" applyFill="1" applyAlignment="1" applyProtection="1">
      <alignment horizontal="left" vertical="center" wrapText="1"/>
      <protection hidden="1"/>
    </xf>
    <xf numFmtId="0" fontId="53" fillId="29" borderId="0" xfId="0" applyFont="1" applyFill="1" applyAlignment="1" applyProtection="1">
      <alignment vertical="center" wrapText="1"/>
      <protection hidden="1"/>
    </xf>
    <xf numFmtId="0" fontId="53" fillId="29" borderId="15" xfId="0" applyFont="1" applyFill="1" applyBorder="1" applyAlignment="1" applyProtection="1">
      <alignment vertical="center" wrapText="1"/>
      <protection hidden="1"/>
    </xf>
    <xf numFmtId="10" fontId="27" fillId="29" borderId="14" xfId="1" applyNumberFormat="1" applyFont="1" applyFill="1" applyBorder="1" applyAlignment="1">
      <alignment horizontal="center" vertical="center"/>
    </xf>
    <xf numFmtId="0" fontId="27" fillId="0" borderId="14" xfId="1" applyFont="1" applyBorder="1" applyAlignment="1">
      <alignment horizontal="center" vertical="center" wrapText="1"/>
    </xf>
    <xf numFmtId="0" fontId="27" fillId="0" borderId="14" xfId="1" applyFont="1" applyBorder="1" applyAlignment="1">
      <alignment horizontal="center"/>
    </xf>
    <xf numFmtId="0" fontId="29" fillId="26" borderId="1" xfId="1" applyFont="1" applyFill="1" applyBorder="1" applyAlignment="1">
      <alignment horizontal="center" vertical="center" wrapText="1"/>
    </xf>
    <xf numFmtId="2" fontId="29" fillId="26" borderId="1" xfId="1" applyNumberFormat="1" applyFont="1" applyFill="1" applyBorder="1" applyAlignment="1">
      <alignment horizontal="center" vertical="center" wrapText="1"/>
    </xf>
    <xf numFmtId="0" fontId="29" fillId="32" borderId="14" xfId="1" applyFont="1" applyFill="1" applyBorder="1" applyAlignment="1">
      <alignment horizontal="center"/>
    </xf>
    <xf numFmtId="0" fontId="29" fillId="32" borderId="14" xfId="1" applyFont="1" applyFill="1" applyBorder="1" applyAlignment="1">
      <alignment horizontal="center" vertical="center" wrapText="1"/>
    </xf>
    <xf numFmtId="10" fontId="29" fillId="32" borderId="14" xfId="61" applyNumberFormat="1" applyFont="1" applyFill="1" applyBorder="1" applyAlignment="1">
      <alignment horizontal="center" vertical="center" wrapText="1"/>
    </xf>
    <xf numFmtId="169" fontId="29" fillId="32" borderId="14" xfId="1" applyNumberFormat="1" applyFont="1" applyFill="1" applyBorder="1" applyAlignment="1">
      <alignment horizontal="center" vertical="center"/>
    </xf>
    <xf numFmtId="0" fontId="29" fillId="29" borderId="14" xfId="1" applyFont="1" applyFill="1" applyBorder="1" applyAlignment="1">
      <alignment horizontal="center"/>
    </xf>
    <xf numFmtId="0" fontId="27" fillId="29" borderId="14" xfId="1" applyFont="1" applyFill="1" applyBorder="1" applyAlignment="1">
      <alignment horizontal="center" vertical="center" wrapText="1"/>
    </xf>
    <xf numFmtId="169" fontId="29" fillId="30" borderId="1" xfId="1" applyNumberFormat="1" applyFont="1" applyFill="1" applyBorder="1" applyAlignment="1">
      <alignment horizontal="center" vertical="center" wrapText="1"/>
    </xf>
    <xf numFmtId="0" fontId="29" fillId="26" borderId="14" xfId="1" applyFont="1" applyFill="1" applyBorder="1" applyAlignment="1">
      <alignment horizontal="center" vertical="center"/>
    </xf>
    <xf numFmtId="0" fontId="29" fillId="26" borderId="14" xfId="1" applyFont="1" applyFill="1" applyBorder="1" applyAlignment="1">
      <alignment horizontal="center" vertical="center" wrapText="1"/>
    </xf>
    <xf numFmtId="2" fontId="29" fillId="26" borderId="14" xfId="1" applyNumberFormat="1" applyFont="1" applyFill="1" applyBorder="1" applyAlignment="1">
      <alignment horizontal="center" vertical="center"/>
    </xf>
    <xf numFmtId="0" fontId="29" fillId="29" borderId="14" xfId="1" applyFont="1" applyFill="1" applyBorder="1" applyAlignment="1">
      <alignment horizontal="center" vertical="center"/>
    </xf>
    <xf numFmtId="10" fontId="27" fillId="29" borderId="14" xfId="3" applyNumberFormat="1" applyFont="1" applyFill="1" applyBorder="1" applyAlignment="1" applyProtection="1">
      <alignment horizontal="center" vertical="center" wrapText="1"/>
    </xf>
    <xf numFmtId="10" fontId="29" fillId="30" borderId="14" xfId="1" applyNumberFormat="1" applyFont="1" applyFill="1" applyBorder="1" applyAlignment="1">
      <alignment horizontal="center" vertical="center"/>
    </xf>
    <xf numFmtId="0" fontId="29" fillId="26" borderId="15" xfId="1" applyFont="1" applyFill="1" applyBorder="1" applyAlignment="1">
      <alignment horizontal="center" vertical="center"/>
    </xf>
    <xf numFmtId="2" fontId="29" fillId="26" borderId="14" xfId="1" applyNumberFormat="1" applyFont="1" applyFill="1" applyBorder="1" applyAlignment="1">
      <alignment horizontal="center" vertical="center" wrapText="1"/>
    </xf>
    <xf numFmtId="0" fontId="29" fillId="29" borderId="15" xfId="1" applyFont="1" applyFill="1" applyBorder="1" applyAlignment="1">
      <alignment horizontal="center" vertical="center"/>
    </xf>
    <xf numFmtId="0" fontId="29" fillId="29" borderId="2" xfId="1" applyFont="1" applyFill="1" applyBorder="1" applyAlignment="1">
      <alignment horizontal="center" vertical="center"/>
    </xf>
    <xf numFmtId="10" fontId="27" fillId="29" borderId="3" xfId="1" applyNumberFormat="1" applyFont="1" applyFill="1" applyBorder="1" applyAlignment="1">
      <alignment horizontal="center" vertical="center"/>
    </xf>
    <xf numFmtId="0" fontId="27" fillId="29" borderId="14" xfId="1" applyFont="1" applyFill="1" applyBorder="1" applyAlignment="1">
      <alignment horizontal="center" vertical="center"/>
    </xf>
    <xf numFmtId="0" fontId="27" fillId="29" borderId="4" xfId="1" applyFont="1" applyFill="1" applyBorder="1" applyAlignment="1">
      <alignment horizontal="center" vertical="center"/>
    </xf>
    <xf numFmtId="173" fontId="27" fillId="29" borderId="14" xfId="1" applyNumberFormat="1" applyFont="1" applyFill="1" applyBorder="1" applyAlignment="1">
      <alignment horizontal="center" vertical="center" wrapText="1"/>
    </xf>
    <xf numFmtId="10" fontId="29" fillId="30" borderId="17" xfId="1" applyNumberFormat="1" applyFont="1" applyFill="1" applyBorder="1" applyAlignment="1">
      <alignment horizontal="center" vertical="center"/>
    </xf>
    <xf numFmtId="0" fontId="27" fillId="29" borderId="15" xfId="1" applyFont="1" applyFill="1" applyBorder="1" applyAlignment="1">
      <alignment horizontal="left" vertical="center"/>
    </xf>
    <xf numFmtId="0" fontId="27" fillId="29" borderId="16" xfId="1" applyFont="1" applyFill="1" applyBorder="1" applyAlignment="1">
      <alignment horizontal="left" vertical="center"/>
    </xf>
    <xf numFmtId="0" fontId="27" fillId="29" borderId="17" xfId="1" applyFont="1" applyFill="1" applyBorder="1" applyAlignment="1">
      <alignment horizontal="left" vertical="center"/>
    </xf>
    <xf numFmtId="172" fontId="27" fillId="29" borderId="14" xfId="1" applyNumberFormat="1" applyFont="1" applyFill="1" applyBorder="1" applyAlignment="1">
      <alignment horizontal="center" vertical="center"/>
    </xf>
    <xf numFmtId="10" fontId="29" fillId="29" borderId="14" xfId="1" applyNumberFormat="1" applyFont="1" applyFill="1" applyBorder="1" applyAlignment="1">
      <alignment horizontal="center" vertical="center"/>
    </xf>
    <xf numFmtId="169" fontId="29" fillId="29" borderId="14" xfId="1" applyNumberFormat="1" applyFont="1" applyFill="1" applyBorder="1" applyAlignment="1">
      <alignment horizontal="center" vertical="center"/>
    </xf>
    <xf numFmtId="10" fontId="27" fillId="36" borderId="14" xfId="0" applyNumberFormat="1" applyFont="1" applyFill="1" applyBorder="1" applyAlignment="1">
      <alignment horizontal="center" vertical="center" wrapText="1"/>
    </xf>
    <xf numFmtId="10" fontId="27" fillId="36" borderId="1" xfId="0" applyNumberFormat="1" applyFont="1" applyFill="1" applyBorder="1" applyAlignment="1">
      <alignment horizontal="center" vertical="center" wrapText="1"/>
    </xf>
    <xf numFmtId="2" fontId="29" fillId="30" borderId="14" xfId="1" applyNumberFormat="1" applyFont="1" applyFill="1" applyBorder="1" applyAlignment="1">
      <alignment horizontal="center" vertical="center" wrapText="1"/>
    </xf>
    <xf numFmtId="49" fontId="27" fillId="29" borderId="14" xfId="1" applyNumberFormat="1" applyFont="1" applyFill="1" applyBorder="1" applyAlignment="1">
      <alignment horizontal="center" vertical="center" wrapText="1"/>
    </xf>
    <xf numFmtId="169" fontId="29" fillId="29" borderId="14" xfId="1" applyNumberFormat="1" applyFont="1" applyFill="1" applyBorder="1" applyAlignment="1">
      <alignment horizontal="center" vertical="center" wrapText="1"/>
    </xf>
    <xf numFmtId="10" fontId="27" fillId="29" borderId="14" xfId="61" applyNumberFormat="1" applyFont="1" applyFill="1" applyBorder="1" applyAlignment="1">
      <alignment horizontal="center" vertical="center" wrapText="1"/>
    </xf>
    <xf numFmtId="44" fontId="40" fillId="29" borderId="0" xfId="0" applyNumberFormat="1" applyFont="1" applyFill="1" applyProtection="1">
      <protection locked="0"/>
    </xf>
    <xf numFmtId="44" fontId="51" fillId="29" borderId="0" xfId="0" applyNumberFormat="1" applyFont="1" applyFill="1" applyProtection="1">
      <protection hidden="1"/>
    </xf>
    <xf numFmtId="0" fontId="35" fillId="29" borderId="0" xfId="0" applyFont="1" applyFill="1" applyAlignment="1">
      <alignment horizontal="center" wrapText="1"/>
    </xf>
    <xf numFmtId="0" fontId="36" fillId="29" borderId="0" xfId="0" applyFont="1" applyFill="1" applyAlignment="1">
      <alignment horizontal="justify" vertical="center" wrapText="1"/>
    </xf>
    <xf numFmtId="10" fontId="27" fillId="0" borderId="14" xfId="1" applyNumberFormat="1" applyFont="1" applyBorder="1" applyAlignment="1" applyProtection="1">
      <alignment horizontal="center" vertical="center"/>
      <protection locked="0"/>
    </xf>
    <xf numFmtId="10" fontId="29" fillId="0" borderId="14" xfId="1" applyNumberFormat="1" applyFont="1" applyBorder="1" applyAlignment="1" applyProtection="1">
      <alignment horizontal="center" vertical="center"/>
      <protection locked="0"/>
    </xf>
    <xf numFmtId="169" fontId="29" fillId="0" borderId="14" xfId="1" applyNumberFormat="1" applyFont="1" applyBorder="1" applyAlignment="1" applyProtection="1">
      <alignment horizontal="center" vertical="center" wrapText="1"/>
      <protection locked="0"/>
    </xf>
    <xf numFmtId="169" fontId="29" fillId="0" borderId="14" xfId="1" applyNumberFormat="1" applyFont="1" applyBorder="1" applyAlignment="1" applyProtection="1">
      <alignment horizontal="center" vertical="center"/>
      <protection locked="0"/>
    </xf>
    <xf numFmtId="10" fontId="29" fillId="0" borderId="14" xfId="1" applyNumberFormat="1" applyFont="1" applyBorder="1" applyAlignment="1" applyProtection="1">
      <alignment horizontal="center" vertical="center" wrapText="1"/>
      <protection locked="0"/>
    </xf>
    <xf numFmtId="173" fontId="29" fillId="0" borderId="14" xfId="1" applyNumberFormat="1" applyFont="1" applyBorder="1" applyAlignment="1" applyProtection="1">
      <alignment horizontal="center" vertical="center"/>
      <protection locked="0"/>
    </xf>
    <xf numFmtId="173" fontId="29" fillId="0" borderId="14" xfId="1" applyNumberFormat="1" applyFont="1" applyBorder="1" applyAlignment="1" applyProtection="1">
      <alignment horizontal="center" vertical="center" wrapText="1"/>
      <protection locked="0"/>
    </xf>
    <xf numFmtId="44" fontId="29" fillId="0" borderId="14" xfId="168" applyFont="1" applyFill="1" applyBorder="1" applyAlignment="1" applyProtection="1">
      <alignment horizontal="center" vertical="center"/>
      <protection locked="0"/>
    </xf>
    <xf numFmtId="0" fontId="27" fillId="29" borderId="16" xfId="1" applyFont="1" applyFill="1" applyBorder="1" applyAlignment="1">
      <alignment horizontal="left" vertical="center" wrapText="1"/>
    </xf>
    <xf numFmtId="4" fontId="70" fillId="29" borderId="0" xfId="0" applyNumberFormat="1" applyFont="1" applyFill="1"/>
    <xf numFmtId="4" fontId="69" fillId="29" borderId="0" xfId="0" applyNumberFormat="1" applyFont="1" applyFill="1"/>
    <xf numFmtId="4" fontId="0" fillId="29" borderId="0" xfId="0" applyNumberFormat="1" applyFill="1"/>
    <xf numFmtId="0" fontId="21" fillId="29" borderId="0" xfId="0" applyFont="1" applyFill="1"/>
    <xf numFmtId="0" fontId="54" fillId="29" borderId="0" xfId="0" applyFont="1" applyFill="1" applyAlignment="1" applyProtection="1">
      <alignment horizontal="center" vertical="top"/>
      <protection hidden="1"/>
    </xf>
    <xf numFmtId="0" fontId="56" fillId="29" borderId="0" xfId="0" applyFont="1" applyFill="1" applyAlignment="1" applyProtection="1">
      <alignment horizontal="center" vertical="center"/>
      <protection hidden="1"/>
    </xf>
    <xf numFmtId="3" fontId="53" fillId="29" borderId="0" xfId="0" applyNumberFormat="1" applyFont="1" applyFill="1" applyAlignment="1" applyProtection="1">
      <alignment horizontal="center"/>
      <protection hidden="1"/>
    </xf>
    <xf numFmtId="44" fontId="53" fillId="29" borderId="0" xfId="168" applyFont="1" applyFill="1" applyBorder="1" applyAlignment="1" applyProtection="1">
      <alignment horizontal="center"/>
      <protection hidden="1"/>
    </xf>
    <xf numFmtId="44" fontId="53" fillId="29" borderId="0" xfId="168" applyFont="1" applyFill="1" applyBorder="1" applyAlignment="1" applyProtection="1">
      <alignment horizontal="right"/>
      <protection hidden="1"/>
    </xf>
    <xf numFmtId="49" fontId="29" fillId="0" borderId="55" xfId="1" applyNumberFormat="1" applyFont="1" applyBorder="1" applyAlignment="1">
      <alignment horizontal="left" vertical="center"/>
    </xf>
    <xf numFmtId="0" fontId="53" fillId="29" borderId="60" xfId="0" applyFont="1" applyFill="1" applyBorder="1" applyAlignment="1" applyProtection="1">
      <alignment vertical="center" wrapText="1"/>
      <protection hidden="1"/>
    </xf>
    <xf numFmtId="0" fontId="53" fillId="29" borderId="61" xfId="0" applyFont="1" applyFill="1" applyBorder="1" applyAlignment="1" applyProtection="1">
      <alignment vertical="center" wrapText="1"/>
      <protection hidden="1"/>
    </xf>
    <xf numFmtId="49" fontId="27" fillId="0" borderId="62" xfId="1" applyNumberFormat="1" applyFont="1" applyBorder="1" applyAlignment="1" applyProtection="1">
      <alignment horizontal="center" vertical="center"/>
      <protection locked="0"/>
    </xf>
    <xf numFmtId="0" fontId="53" fillId="29" borderId="63" xfId="0" applyFont="1" applyFill="1" applyBorder="1" applyAlignment="1" applyProtection="1">
      <alignment vertical="center" wrapText="1"/>
      <protection hidden="1"/>
    </xf>
    <xf numFmtId="44" fontId="54" fillId="29" borderId="70" xfId="168" applyFont="1" applyFill="1" applyBorder="1" applyAlignment="1" applyProtection="1">
      <alignment horizontal="right" vertical="center"/>
      <protection hidden="1"/>
    </xf>
    <xf numFmtId="0" fontId="56" fillId="32" borderId="80" xfId="0" applyFont="1" applyFill="1" applyBorder="1" applyAlignment="1" applyProtection="1">
      <alignment horizontal="center" vertical="center" wrapText="1"/>
      <protection hidden="1"/>
    </xf>
    <xf numFmtId="0" fontId="56" fillId="32" borderId="40" xfId="0" applyFont="1" applyFill="1" applyBorder="1" applyAlignment="1" applyProtection="1">
      <alignment horizontal="center" vertical="center" wrapText="1"/>
      <protection hidden="1"/>
    </xf>
    <xf numFmtId="0" fontId="56" fillId="32" borderId="40" xfId="0" applyFont="1" applyFill="1" applyBorder="1" applyAlignment="1" applyProtection="1">
      <alignment horizontal="center" vertical="center"/>
      <protection hidden="1"/>
    </xf>
    <xf numFmtId="0" fontId="53" fillId="32" borderId="40" xfId="0" applyFont="1" applyFill="1" applyBorder="1" applyAlignment="1" applyProtection="1">
      <alignment horizontal="center" vertical="center"/>
      <protection locked="0"/>
    </xf>
    <xf numFmtId="44" fontId="54" fillId="0" borderId="85" xfId="168" applyFont="1" applyBorder="1" applyAlignment="1" applyProtection="1">
      <alignment horizontal="right" vertical="center"/>
      <protection hidden="1"/>
    </xf>
    <xf numFmtId="44" fontId="54" fillId="0" borderId="86" xfId="168" applyFont="1" applyBorder="1" applyAlignment="1" applyProtection="1">
      <alignment horizontal="right" vertical="center"/>
      <protection hidden="1"/>
    </xf>
    <xf numFmtId="0" fontId="54" fillId="0" borderId="85" xfId="0" applyFont="1" applyBorder="1" applyAlignment="1" applyProtection="1">
      <alignment horizontal="center" vertical="center"/>
      <protection hidden="1"/>
    </xf>
    <xf numFmtId="0" fontId="54" fillId="0" borderId="86" xfId="0" applyFont="1" applyBorder="1" applyAlignment="1" applyProtection="1">
      <alignment horizontal="center" vertical="center"/>
      <protection hidden="1"/>
    </xf>
    <xf numFmtId="0" fontId="54" fillId="0" borderId="89" xfId="0" applyFont="1" applyBorder="1" applyAlignment="1" applyProtection="1">
      <alignment horizontal="center" vertical="center"/>
      <protection hidden="1"/>
    </xf>
    <xf numFmtId="44" fontId="54" fillId="0" borderId="89" xfId="168" applyFont="1" applyBorder="1" applyAlignment="1" applyProtection="1">
      <alignment horizontal="right" vertical="center"/>
      <protection hidden="1"/>
    </xf>
    <xf numFmtId="3" fontId="53" fillId="25" borderId="40" xfId="0" applyNumberFormat="1" applyFont="1" applyFill="1" applyBorder="1" applyAlignment="1" applyProtection="1">
      <alignment horizontal="center"/>
      <protection hidden="1"/>
    </xf>
    <xf numFmtId="44" fontId="53" fillId="25" borderId="40" xfId="168" applyFont="1" applyFill="1" applyBorder="1" applyAlignment="1" applyProtection="1">
      <alignment horizontal="center"/>
      <protection hidden="1"/>
    </xf>
    <xf numFmtId="44" fontId="53" fillId="25" borderId="40" xfId="168" applyFont="1" applyFill="1" applyBorder="1" applyAlignment="1" applyProtection="1">
      <alignment horizontal="right"/>
      <protection hidden="1"/>
    </xf>
    <xf numFmtId="0" fontId="54" fillId="0" borderId="85" xfId="0" applyFont="1" applyBorder="1" applyAlignment="1" applyProtection="1">
      <alignment horizontal="center"/>
      <protection hidden="1"/>
    </xf>
    <xf numFmtId="0" fontId="54" fillId="0" borderId="86" xfId="0" applyFont="1" applyBorder="1" applyAlignment="1" applyProtection="1">
      <alignment horizontal="center"/>
      <protection hidden="1"/>
    </xf>
    <xf numFmtId="0" fontId="54" fillId="0" borderId="87" xfId="0" applyFont="1" applyBorder="1" applyAlignment="1" applyProtection="1">
      <alignment horizontal="center"/>
      <protection hidden="1"/>
    </xf>
    <xf numFmtId="3" fontId="53" fillId="25" borderId="50" xfId="0" applyNumberFormat="1" applyFont="1" applyFill="1" applyBorder="1" applyAlignment="1" applyProtection="1">
      <alignment horizontal="center"/>
      <protection hidden="1"/>
    </xf>
    <xf numFmtId="44" fontId="53" fillId="25" borderId="50" xfId="168" applyFont="1" applyFill="1" applyBorder="1" applyAlignment="1" applyProtection="1">
      <alignment horizontal="center"/>
      <protection hidden="1"/>
    </xf>
    <xf numFmtId="44" fontId="53" fillId="25" borderId="50" xfId="168" applyFont="1" applyFill="1" applyBorder="1" applyAlignment="1" applyProtection="1">
      <alignment horizontal="right"/>
      <protection hidden="1"/>
    </xf>
    <xf numFmtId="44" fontId="53" fillId="25" borderId="51" xfId="168" applyFont="1" applyFill="1" applyBorder="1" applyAlignment="1" applyProtection="1">
      <alignment horizontal="right"/>
      <protection hidden="1"/>
    </xf>
    <xf numFmtId="0" fontId="53" fillId="32" borderId="40" xfId="0" applyFont="1" applyFill="1" applyBorder="1" applyAlignment="1" applyProtection="1">
      <alignment horizontal="center"/>
      <protection locked="0"/>
    </xf>
    <xf numFmtId="0" fontId="54" fillId="0" borderId="0" xfId="0" applyFont="1" applyAlignment="1" applyProtection="1">
      <alignment horizontal="center"/>
      <protection hidden="1"/>
    </xf>
    <xf numFmtId="44" fontId="54" fillId="0" borderId="40" xfId="168" applyFont="1" applyBorder="1" applyAlignment="1" applyProtection="1">
      <alignment horizontal="right" vertical="center"/>
      <protection hidden="1"/>
    </xf>
    <xf numFmtId="0" fontId="54" fillId="29" borderId="65" xfId="0" applyFont="1" applyFill="1" applyBorder="1" applyAlignment="1" applyProtection="1">
      <alignment horizontal="center" vertical="center"/>
      <protection hidden="1"/>
    </xf>
    <xf numFmtId="0" fontId="54" fillId="29" borderId="72" xfId="0" applyFont="1" applyFill="1" applyBorder="1" applyAlignment="1" applyProtection="1">
      <alignment horizontal="center" vertical="center"/>
      <protection hidden="1"/>
    </xf>
    <xf numFmtId="0" fontId="56" fillId="32" borderId="80" xfId="0" applyFont="1" applyFill="1" applyBorder="1" applyAlignment="1" applyProtection="1">
      <alignment horizontal="center" vertical="center"/>
      <protection hidden="1"/>
    </xf>
    <xf numFmtId="0" fontId="53" fillId="32" borderId="80" xfId="0" applyFont="1" applyFill="1" applyBorder="1" applyAlignment="1" applyProtection="1">
      <alignment horizontal="center"/>
      <protection locked="0"/>
    </xf>
    <xf numFmtId="44" fontId="53" fillId="25" borderId="81" xfId="168" applyFont="1" applyFill="1" applyBorder="1" applyAlignment="1" applyProtection="1">
      <alignment horizontal="right"/>
      <protection hidden="1"/>
    </xf>
    <xf numFmtId="0" fontId="54" fillId="29" borderId="65" xfId="0" applyFont="1" applyFill="1" applyBorder="1" applyAlignment="1" applyProtection="1">
      <alignment horizontal="center"/>
      <protection hidden="1"/>
    </xf>
    <xf numFmtId="44" fontId="54" fillId="29" borderId="65" xfId="168" applyFont="1" applyFill="1" applyBorder="1" applyAlignment="1" applyProtection="1">
      <alignment horizontal="right" vertical="center"/>
      <protection hidden="1"/>
    </xf>
    <xf numFmtId="44" fontId="54" fillId="29" borderId="66" xfId="168" applyFont="1" applyFill="1" applyBorder="1" applyAlignment="1" applyProtection="1">
      <alignment horizontal="right" vertical="center"/>
      <protection hidden="1"/>
    </xf>
    <xf numFmtId="0" fontId="73" fillId="29" borderId="72" xfId="0" applyFont="1" applyFill="1" applyBorder="1" applyAlignment="1" applyProtection="1">
      <alignment horizontal="center" vertical="center" wrapText="1"/>
      <protection hidden="1"/>
    </xf>
    <xf numFmtId="0" fontId="73" fillId="29" borderId="72" xfId="0" applyFont="1" applyFill="1" applyBorder="1" applyAlignment="1" applyProtection="1">
      <alignment horizontal="center" vertical="center"/>
      <protection hidden="1"/>
    </xf>
    <xf numFmtId="0" fontId="54" fillId="29" borderId="72" xfId="0" applyFont="1" applyFill="1" applyBorder="1" applyAlignment="1" applyProtection="1">
      <alignment horizontal="center"/>
      <protection hidden="1"/>
    </xf>
    <xf numFmtId="44" fontId="54" fillId="29" borderId="72" xfId="168" applyFont="1" applyFill="1" applyBorder="1" applyAlignment="1" applyProtection="1">
      <alignment horizontal="right" vertical="center"/>
      <protection hidden="1"/>
    </xf>
    <xf numFmtId="44" fontId="54" fillId="29" borderId="73" xfId="168" applyFont="1" applyFill="1" applyBorder="1" applyAlignment="1" applyProtection="1">
      <alignment horizontal="right" vertical="center"/>
      <protection hidden="1"/>
    </xf>
    <xf numFmtId="0" fontId="54" fillId="29" borderId="1" xfId="0" applyFont="1" applyFill="1" applyBorder="1" applyAlignment="1" applyProtection="1">
      <alignment horizontal="center" vertical="center"/>
      <protection hidden="1"/>
    </xf>
    <xf numFmtId="0" fontId="73" fillId="29" borderId="1" xfId="0" applyFont="1" applyFill="1" applyBorder="1" applyAlignment="1" applyProtection="1">
      <alignment horizontal="center" vertical="center"/>
      <protection hidden="1"/>
    </xf>
    <xf numFmtId="0" fontId="54" fillId="29" borderId="1" xfId="0" applyFont="1" applyFill="1" applyBorder="1" applyAlignment="1" applyProtection="1">
      <alignment horizontal="center"/>
      <protection hidden="1"/>
    </xf>
    <xf numFmtId="44" fontId="54" fillId="29" borderId="1" xfId="168" applyFont="1" applyFill="1" applyBorder="1" applyAlignment="1" applyProtection="1">
      <alignment horizontal="right" vertical="center"/>
      <protection hidden="1"/>
    </xf>
    <xf numFmtId="44" fontId="54" fillId="29" borderId="94" xfId="168" applyFont="1" applyFill="1" applyBorder="1" applyAlignment="1" applyProtection="1">
      <alignment horizontal="right" vertical="center"/>
      <protection hidden="1"/>
    </xf>
    <xf numFmtId="44" fontId="54" fillId="0" borderId="16" xfId="0" applyNumberFormat="1" applyFont="1" applyBorder="1" applyProtection="1">
      <protection locked="0"/>
    </xf>
    <xf numFmtId="44" fontId="54" fillId="0" borderId="39" xfId="0" applyNumberFormat="1" applyFont="1" applyBorder="1" applyProtection="1">
      <protection locked="0"/>
    </xf>
    <xf numFmtId="0" fontId="53" fillId="32" borderId="20" xfId="0" applyFont="1" applyFill="1" applyBorder="1" applyAlignment="1" applyProtection="1">
      <alignment horizontal="center"/>
      <protection locked="0"/>
    </xf>
    <xf numFmtId="0" fontId="53" fillId="32" borderId="85" xfId="0" applyFont="1" applyFill="1" applyBorder="1" applyAlignment="1" applyProtection="1">
      <alignment horizontal="center"/>
      <protection locked="0"/>
    </xf>
    <xf numFmtId="44" fontId="54" fillId="0" borderId="86" xfId="0" applyNumberFormat="1" applyFont="1" applyBorder="1" applyProtection="1">
      <protection locked="0"/>
    </xf>
    <xf numFmtId="44" fontId="54" fillId="0" borderId="87" xfId="0" applyNumberFormat="1" applyFont="1" applyBorder="1" applyProtection="1">
      <protection locked="0"/>
    </xf>
    <xf numFmtId="0" fontId="25" fillId="25" borderId="41" xfId="1" applyFont="1" applyFill="1" applyBorder="1" applyAlignment="1">
      <alignment vertical="center" wrapText="1"/>
    </xf>
    <xf numFmtId="0" fontId="25" fillId="25" borderId="42" xfId="1" applyFont="1" applyFill="1" applyBorder="1" applyAlignment="1">
      <alignment vertical="center" wrapText="1"/>
    </xf>
    <xf numFmtId="0" fontId="25" fillId="25" borderId="43" xfId="1" applyFont="1" applyFill="1" applyBorder="1" applyAlignment="1">
      <alignment vertical="center" wrapText="1"/>
    </xf>
    <xf numFmtId="0" fontId="25" fillId="25" borderId="44" xfId="1" applyFont="1" applyFill="1" applyBorder="1" applyAlignment="1">
      <alignment vertical="center" wrapText="1"/>
    </xf>
    <xf numFmtId="0" fontId="25" fillId="25" borderId="0" xfId="1" applyFont="1" applyFill="1" applyAlignment="1">
      <alignment vertical="center" wrapText="1"/>
    </xf>
    <xf numFmtId="0" fontId="25" fillId="25" borderId="45" xfId="1" applyFont="1" applyFill="1" applyBorder="1" applyAlignment="1">
      <alignment vertical="center" wrapText="1"/>
    </xf>
    <xf numFmtId="0" fontId="25" fillId="25" borderId="46" xfId="1" applyFont="1" applyFill="1" applyBorder="1" applyAlignment="1">
      <alignment vertical="center" wrapText="1"/>
    </xf>
    <xf numFmtId="0" fontId="25" fillId="25" borderId="47" xfId="1" applyFont="1" applyFill="1" applyBorder="1" applyAlignment="1">
      <alignment vertical="center" wrapText="1"/>
    </xf>
    <xf numFmtId="0" fontId="25" fillId="25" borderId="48" xfId="1" applyFont="1" applyFill="1" applyBorder="1" applyAlignment="1">
      <alignment vertical="center" wrapText="1"/>
    </xf>
    <xf numFmtId="0" fontId="60" fillId="0" borderId="40" xfId="0" applyFont="1" applyBorder="1" applyAlignment="1" applyProtection="1">
      <alignment horizontal="center" vertical="center" wrapText="1"/>
      <protection hidden="1"/>
    </xf>
    <xf numFmtId="44" fontId="60" fillId="29" borderId="40" xfId="168" applyFont="1" applyFill="1" applyBorder="1" applyAlignment="1" applyProtection="1">
      <alignment horizontal="center" vertical="center"/>
      <protection hidden="1"/>
    </xf>
    <xf numFmtId="44" fontId="29" fillId="0" borderId="54" xfId="168" applyFont="1" applyFill="1" applyBorder="1" applyAlignment="1" applyProtection="1">
      <alignment horizontal="center" vertical="center"/>
      <protection locked="0"/>
    </xf>
    <xf numFmtId="44" fontId="29" fillId="0" borderId="16" xfId="168" applyFont="1" applyFill="1" applyBorder="1" applyAlignment="1" applyProtection="1">
      <alignment horizontal="center" vertical="center"/>
      <protection locked="0"/>
    </xf>
    <xf numFmtId="44" fontId="29" fillId="0" borderId="58" xfId="168" applyFont="1" applyFill="1" applyBorder="1" applyAlignment="1" applyProtection="1">
      <alignment horizontal="center" vertical="center"/>
      <protection locked="0"/>
    </xf>
    <xf numFmtId="44" fontId="60" fillId="0" borderId="85" xfId="168" applyFont="1" applyBorder="1" applyAlignment="1" applyProtection="1">
      <alignment horizontal="center" vertical="center"/>
      <protection hidden="1"/>
    </xf>
    <xf numFmtId="44" fontId="60" fillId="0" borderId="86" xfId="168" applyFont="1" applyBorder="1" applyAlignment="1" applyProtection="1">
      <alignment horizontal="center" vertical="center"/>
      <protection hidden="1"/>
    </xf>
    <xf numFmtId="44" fontId="60" fillId="0" borderId="87" xfId="168" applyFont="1" applyBorder="1" applyAlignment="1" applyProtection="1">
      <alignment horizontal="center" vertical="center"/>
      <protection hidden="1"/>
    </xf>
    <xf numFmtId="0" fontId="89" fillId="29" borderId="0" xfId="0" applyFont="1" applyFill="1"/>
    <xf numFmtId="2" fontId="71" fillId="29" borderId="0" xfId="0" applyNumberFormat="1" applyFont="1" applyFill="1"/>
    <xf numFmtId="9" fontId="0" fillId="29" borderId="0" xfId="61" applyFont="1" applyFill="1"/>
    <xf numFmtId="2" fontId="72" fillId="29" borderId="0" xfId="0" applyNumberFormat="1" applyFont="1" applyFill="1"/>
    <xf numFmtId="0" fontId="86" fillId="0" borderId="39" xfId="0" applyFont="1" applyBorder="1" applyAlignment="1" applyProtection="1">
      <alignment horizontal="center" vertical="center" wrapText="1"/>
      <protection hidden="1"/>
    </xf>
    <xf numFmtId="9" fontId="87" fillId="0" borderId="39" xfId="61" applyFont="1" applyBorder="1" applyAlignment="1" applyProtection="1">
      <alignment horizontal="center" vertical="center" wrapText="1"/>
      <protection locked="0"/>
    </xf>
    <xf numFmtId="0" fontId="0" fillId="25" borderId="41" xfId="0" applyFill="1" applyBorder="1"/>
    <xf numFmtId="0" fontId="0" fillId="25" borderId="42" xfId="0" applyFill="1" applyBorder="1"/>
    <xf numFmtId="0" fontId="60" fillId="25" borderId="85" xfId="0" applyFont="1" applyFill="1" applyBorder="1" applyAlignment="1" applyProtection="1">
      <alignment horizontal="center" vertical="center" wrapText="1"/>
      <protection hidden="1"/>
    </xf>
    <xf numFmtId="0" fontId="60" fillId="25" borderId="20" xfId="0" applyFont="1" applyFill="1" applyBorder="1" applyAlignment="1" applyProtection="1">
      <alignment horizontal="center" vertical="center" wrapText="1"/>
      <protection hidden="1"/>
    </xf>
    <xf numFmtId="174" fontId="86" fillId="0" borderId="89" xfId="66" applyFont="1" applyBorder="1" applyAlignment="1" applyProtection="1">
      <alignment horizontal="left" vertical="center"/>
      <protection hidden="1"/>
    </xf>
    <xf numFmtId="0" fontId="85" fillId="0" borderId="89" xfId="0" applyFont="1" applyBorder="1" applyAlignment="1" applyProtection="1">
      <alignment horizontal="left" vertical="center" wrapText="1"/>
      <protection hidden="1"/>
    </xf>
    <xf numFmtId="169" fontId="29" fillId="0" borderId="89" xfId="1" applyNumberFormat="1" applyFont="1" applyBorder="1" applyAlignment="1" applyProtection="1">
      <alignment horizontal="center" vertical="center"/>
      <protection locked="0"/>
    </xf>
    <xf numFmtId="0" fontId="87" fillId="0" borderId="89" xfId="61" applyNumberFormat="1" applyFont="1" applyBorder="1" applyAlignment="1" applyProtection="1">
      <alignment horizontal="center" vertical="center" wrapText="1"/>
      <protection locked="0"/>
    </xf>
    <xf numFmtId="174" fontId="86" fillId="29" borderId="40" xfId="0" applyNumberFormat="1" applyFont="1" applyFill="1" applyBorder="1" applyAlignment="1" applyProtection="1">
      <alignment horizontal="center" vertical="center"/>
      <protection hidden="1"/>
    </xf>
    <xf numFmtId="0" fontId="86" fillId="0" borderId="40" xfId="0" applyFont="1" applyBorder="1" applyAlignment="1" applyProtection="1">
      <alignment horizontal="center" vertical="center" wrapText="1"/>
      <protection hidden="1"/>
    </xf>
    <xf numFmtId="44" fontId="60" fillId="38" borderId="40" xfId="168" applyFont="1" applyFill="1" applyBorder="1" applyAlignment="1" applyProtection="1">
      <alignment horizontal="center" vertical="center"/>
      <protection hidden="1"/>
    </xf>
    <xf numFmtId="44" fontId="74" fillId="38" borderId="40" xfId="0" applyNumberFormat="1" applyFont="1" applyFill="1" applyBorder="1" applyProtection="1">
      <protection locked="0"/>
    </xf>
    <xf numFmtId="174" fontId="86" fillId="38" borderId="40" xfId="0" applyNumberFormat="1" applyFont="1" applyFill="1" applyBorder="1" applyAlignment="1" applyProtection="1">
      <alignment horizontal="center" vertical="center"/>
      <protection hidden="1"/>
    </xf>
    <xf numFmtId="0" fontId="1" fillId="29" borderId="0" xfId="0" applyFont="1" applyFill="1"/>
    <xf numFmtId="0" fontId="26" fillId="29" borderId="0" xfId="0" applyFont="1" applyFill="1"/>
    <xf numFmtId="172" fontId="0" fillId="29" borderId="0" xfId="0" applyNumberFormat="1" applyFill="1"/>
    <xf numFmtId="0" fontId="0" fillId="29" borderId="2" xfId="0" applyFill="1" applyBorder="1" applyAlignment="1">
      <alignment wrapText="1"/>
    </xf>
    <xf numFmtId="0" fontId="0" fillId="29" borderId="0" xfId="0" applyFill="1" applyAlignment="1">
      <alignment wrapText="1"/>
    </xf>
    <xf numFmtId="169" fontId="0" fillId="29" borderId="0" xfId="0" applyNumberFormat="1" applyFill="1"/>
    <xf numFmtId="49" fontId="23" fillId="29" borderId="0" xfId="1" applyNumberFormat="1" applyFont="1" applyFill="1" applyAlignment="1">
      <alignment horizontal="right" vertical="center" wrapText="1"/>
    </xf>
    <xf numFmtId="167" fontId="22" fillId="29" borderId="0" xfId="2" applyFont="1" applyFill="1" applyBorder="1"/>
    <xf numFmtId="169" fontId="80" fillId="38" borderId="14" xfId="2" applyNumberFormat="1" applyFont="1" applyFill="1" applyBorder="1" applyAlignment="1">
      <alignment horizontal="center"/>
    </xf>
    <xf numFmtId="0" fontId="25" fillId="29" borderId="14" xfId="1" applyFont="1" applyFill="1" applyBorder="1" applyAlignment="1">
      <alignment horizontal="center"/>
    </xf>
    <xf numFmtId="0" fontId="34" fillId="29" borderId="0" xfId="0" applyFont="1" applyFill="1" applyAlignment="1">
      <alignment horizontal="center" vertical="center"/>
    </xf>
    <xf numFmtId="0" fontId="90" fillId="29" borderId="0" xfId="0" applyFont="1" applyFill="1" applyAlignment="1">
      <alignment horizontal="center" vertical="center" wrapText="1"/>
    </xf>
    <xf numFmtId="0" fontId="30" fillId="29" borderId="0" xfId="0" applyFont="1" applyFill="1" applyAlignment="1">
      <alignment horizontal="justify" vertical="center" wrapText="1"/>
    </xf>
    <xf numFmtId="0" fontId="30" fillId="29" borderId="0" xfId="0" applyFont="1" applyFill="1" applyAlignment="1">
      <alignment horizontal="justify" vertical="center"/>
    </xf>
    <xf numFmtId="0" fontId="31" fillId="0" borderId="62" xfId="0" applyFont="1" applyBorder="1" applyAlignment="1">
      <alignment vertical="center"/>
    </xf>
    <xf numFmtId="0" fontId="31" fillId="29" borderId="0" xfId="0" applyFont="1" applyFill="1" applyAlignment="1" applyProtection="1">
      <alignment vertical="center"/>
      <protection hidden="1"/>
    </xf>
    <xf numFmtId="0" fontId="30" fillId="29" borderId="0" xfId="0" applyFont="1" applyFill="1" applyAlignment="1" applyProtection="1">
      <alignment horizontal="justify" vertical="center" wrapText="1"/>
      <protection hidden="1"/>
    </xf>
    <xf numFmtId="0" fontId="3" fillId="36" borderId="44" xfId="0" applyFont="1" applyFill="1" applyBorder="1" applyAlignment="1">
      <alignment horizontal="justify" vertical="center"/>
    </xf>
    <xf numFmtId="10" fontId="33" fillId="32" borderId="40" xfId="0" applyNumberFormat="1" applyFont="1" applyFill="1" applyBorder="1" applyAlignment="1">
      <alignment horizontal="center" vertical="center"/>
    </xf>
    <xf numFmtId="0" fontId="30" fillId="29" borderId="15" xfId="0" applyFont="1" applyFill="1" applyBorder="1" applyAlignment="1">
      <alignment vertical="center" wrapText="1"/>
    </xf>
    <xf numFmtId="10" fontId="30" fillId="36" borderId="86" xfId="0" applyNumberFormat="1" applyFont="1" applyFill="1" applyBorder="1" applyAlignment="1">
      <alignment horizontal="center" vertical="center"/>
    </xf>
    <xf numFmtId="0" fontId="30" fillId="29" borderId="54" xfId="0" applyFont="1" applyFill="1" applyBorder="1" applyAlignment="1" applyProtection="1">
      <alignment vertical="center" wrapText="1"/>
      <protection locked="0"/>
    </xf>
    <xf numFmtId="0" fontId="30" fillId="29" borderId="58" xfId="0" applyFont="1" applyFill="1" applyBorder="1" applyAlignment="1" applyProtection="1">
      <alignment vertical="center" wrapText="1"/>
      <protection locked="0"/>
    </xf>
    <xf numFmtId="0" fontId="43" fillId="29" borderId="59" xfId="0" applyFont="1" applyFill="1" applyBorder="1" applyAlignment="1" applyProtection="1">
      <alignment vertical="center"/>
      <protection locked="0"/>
    </xf>
    <xf numFmtId="0" fontId="30" fillId="0" borderId="85" xfId="0" applyFont="1" applyBorder="1" applyAlignment="1">
      <alignment horizontal="center" vertical="center"/>
    </xf>
    <xf numFmtId="0" fontId="30" fillId="0" borderId="87" xfId="0" applyFont="1" applyBorder="1" applyAlignment="1">
      <alignment horizontal="center" vertical="center"/>
    </xf>
    <xf numFmtId="0" fontId="31" fillId="0" borderId="86" xfId="0" applyFont="1" applyBorder="1" applyAlignment="1" applyProtection="1">
      <alignment vertical="center" wrapText="1"/>
      <protection hidden="1"/>
    </xf>
    <xf numFmtId="10" fontId="30" fillId="29" borderId="86" xfId="41" applyNumberFormat="1" applyFont="1" applyFill="1" applyBorder="1" applyAlignment="1" applyProtection="1">
      <alignment horizontal="center" vertical="center"/>
      <protection hidden="1"/>
    </xf>
    <xf numFmtId="10" fontId="91" fillId="0" borderId="86" xfId="41" applyNumberFormat="1" applyFont="1" applyBorder="1" applyAlignment="1" applyProtection="1">
      <alignment horizontal="center" vertical="center" wrapText="1"/>
      <protection hidden="1"/>
    </xf>
    <xf numFmtId="0" fontId="31" fillId="0" borderId="93" xfId="0" applyFont="1" applyBorder="1" applyAlignment="1" applyProtection="1">
      <alignment vertical="center" wrapText="1"/>
      <protection hidden="1"/>
    </xf>
    <xf numFmtId="10" fontId="34" fillId="32" borderId="40" xfId="46" applyNumberFormat="1" applyFont="1" applyFill="1" applyBorder="1" applyAlignment="1" applyProtection="1">
      <alignment horizontal="center" vertical="center"/>
    </xf>
    <xf numFmtId="0" fontId="34" fillId="32" borderId="40" xfId="0" applyFont="1" applyFill="1" applyBorder="1" applyAlignment="1">
      <alignment horizontal="center" vertical="center"/>
    </xf>
    <xf numFmtId="0" fontId="0" fillId="25" borderId="0" xfId="0" applyFill="1"/>
    <xf numFmtId="0" fontId="42" fillId="29" borderId="0" xfId="0" applyFont="1" applyFill="1" applyAlignment="1">
      <alignment horizontal="center"/>
    </xf>
    <xf numFmtId="0" fontId="30" fillId="29" borderId="0" xfId="0" applyFont="1" applyFill="1" applyAlignment="1">
      <alignment vertical="center"/>
    </xf>
    <xf numFmtId="0" fontId="30" fillId="29" borderId="0" xfId="0" applyFont="1" applyFill="1" applyAlignment="1">
      <alignment vertical="center" wrapText="1"/>
    </xf>
    <xf numFmtId="0" fontId="31" fillId="29" borderId="0" xfId="0" applyFont="1" applyFill="1" applyAlignment="1">
      <alignment vertical="center"/>
    </xf>
    <xf numFmtId="0" fontId="30" fillId="29" borderId="0" xfId="0" applyFont="1" applyFill="1" applyAlignment="1">
      <alignment horizontal="left" vertical="center" wrapText="1"/>
    </xf>
    <xf numFmtId="0" fontId="31" fillId="29" borderId="0" xfId="0" applyFont="1" applyFill="1" applyAlignment="1">
      <alignment horizontal="left" vertical="center" wrapText="1"/>
    </xf>
    <xf numFmtId="0" fontId="45" fillId="29" borderId="0" xfId="0" applyFont="1" applyFill="1" applyAlignment="1">
      <alignment horizontal="center"/>
    </xf>
    <xf numFmtId="0" fontId="34" fillId="29" borderId="0" xfId="0" applyFont="1" applyFill="1" applyAlignment="1">
      <alignment vertical="center"/>
    </xf>
    <xf numFmtId="0" fontId="31" fillId="29" borderId="0" xfId="0" applyFont="1" applyFill="1" applyAlignment="1" applyProtection="1">
      <alignment vertical="center" wrapText="1"/>
      <protection hidden="1"/>
    </xf>
    <xf numFmtId="0" fontId="31" fillId="29" borderId="0" xfId="0" applyFont="1" applyFill="1" applyAlignment="1" applyProtection="1">
      <alignment horizontal="left" vertical="center"/>
      <protection hidden="1"/>
    </xf>
    <xf numFmtId="0" fontId="30" fillId="29" borderId="0" xfId="0" applyFont="1" applyFill="1" applyAlignment="1" applyProtection="1">
      <alignment horizontal="justify" vertical="center"/>
      <protection hidden="1"/>
    </xf>
    <xf numFmtId="4" fontId="30" fillId="29" borderId="0" xfId="104" applyNumberFormat="1" applyFont="1" applyFill="1" applyBorder="1" applyAlignment="1" applyProtection="1">
      <alignment horizontal="left" vertical="center"/>
    </xf>
    <xf numFmtId="4" fontId="34" fillId="29" borderId="0" xfId="104" applyNumberFormat="1" applyFont="1" applyFill="1" applyBorder="1" applyAlignment="1" applyProtection="1">
      <alignment horizontal="left" vertical="center"/>
    </xf>
    <xf numFmtId="0" fontId="33" fillId="29" borderId="0" xfId="0" applyFont="1" applyFill="1" applyAlignment="1">
      <alignment horizontal="center" vertical="center"/>
    </xf>
    <xf numFmtId="0" fontId="38" fillId="29" borderId="0" xfId="0" applyFont="1" applyFill="1" applyAlignment="1">
      <alignment horizontal="justify" vertical="center" wrapText="1"/>
    </xf>
    <xf numFmtId="0" fontId="38" fillId="39" borderId="0" xfId="0" applyFont="1" applyFill="1" applyAlignment="1">
      <alignment horizontal="justify" vertical="center" wrapText="1"/>
    </xf>
    <xf numFmtId="0" fontId="30" fillId="39" borderId="0" xfId="0" applyFont="1" applyFill="1" applyAlignment="1">
      <alignment horizontal="justify" vertical="center" wrapText="1"/>
    </xf>
    <xf numFmtId="0" fontId="83" fillId="39" borderId="0" xfId="0" applyFont="1" applyFill="1" applyAlignment="1">
      <alignment horizontal="justify" vertical="center" wrapText="1"/>
    </xf>
    <xf numFmtId="0" fontId="63" fillId="0" borderId="101" xfId="0" applyFont="1" applyBorder="1" applyAlignment="1">
      <alignment horizontal="center" vertical="center" wrapText="1"/>
    </xf>
    <xf numFmtId="0" fontId="63" fillId="0" borderId="102" xfId="0" applyFont="1" applyBorder="1" applyAlignment="1">
      <alignment horizontal="center" vertical="center" wrapText="1"/>
    </xf>
    <xf numFmtId="0" fontId="63" fillId="0" borderId="103" xfId="0" applyFont="1" applyBorder="1" applyAlignment="1">
      <alignment horizontal="center" vertical="center" wrapText="1"/>
    </xf>
    <xf numFmtId="0" fontId="63" fillId="33" borderId="104" xfId="0" applyFont="1" applyFill="1" applyBorder="1" applyAlignment="1">
      <alignment horizontal="center" vertical="center" wrapText="1"/>
    </xf>
    <xf numFmtId="0" fontId="64" fillId="33" borderId="24" xfId="0" applyFont="1" applyFill="1" applyBorder="1" applyAlignment="1">
      <alignment horizontal="center" vertical="center" wrapText="1"/>
    </xf>
    <xf numFmtId="0" fontId="64" fillId="33" borderId="105" xfId="0" applyFont="1" applyFill="1" applyBorder="1" applyAlignment="1">
      <alignment horizontal="center" vertical="center" wrapText="1"/>
    </xf>
    <xf numFmtId="0" fontId="63" fillId="35" borderId="104" xfId="0" applyFont="1" applyFill="1" applyBorder="1" applyAlignment="1">
      <alignment horizontal="center" vertical="center" wrapText="1"/>
    </xf>
    <xf numFmtId="0" fontId="64" fillId="35" borderId="24" xfId="0" applyFont="1" applyFill="1" applyBorder="1" applyAlignment="1">
      <alignment horizontal="center" vertical="center" wrapText="1"/>
    </xf>
    <xf numFmtId="0" fontId="64" fillId="35" borderId="105" xfId="0" applyFont="1" applyFill="1" applyBorder="1" applyAlignment="1">
      <alignment horizontal="center" vertical="center" wrapText="1"/>
    </xf>
    <xf numFmtId="0" fontId="63" fillId="0" borderId="104" xfId="0" applyFont="1" applyBorder="1" applyAlignment="1">
      <alignment horizontal="center" vertical="center" wrapText="1"/>
    </xf>
    <xf numFmtId="0" fontId="64" fillId="0" borderId="24" xfId="0" applyFont="1" applyBorder="1" applyAlignment="1">
      <alignment horizontal="center" vertical="center" wrapText="1"/>
    </xf>
    <xf numFmtId="0" fontId="64" fillId="0" borderId="105" xfId="0" applyFont="1" applyBorder="1" applyAlignment="1">
      <alignment horizontal="center" vertical="center" wrapText="1"/>
    </xf>
    <xf numFmtId="0" fontId="31" fillId="0" borderId="20" xfId="0" applyFont="1" applyBorder="1" applyAlignment="1">
      <alignment vertical="center"/>
    </xf>
    <xf numFmtId="0" fontId="31" fillId="0" borderId="79" xfId="0" applyFont="1" applyBorder="1" applyAlignment="1">
      <alignment vertical="center"/>
    </xf>
    <xf numFmtId="0" fontId="30" fillId="0" borderId="86" xfId="0" applyFont="1" applyBorder="1" applyAlignment="1">
      <alignment horizontal="center" vertical="center"/>
    </xf>
    <xf numFmtId="0" fontId="30" fillId="0" borderId="93" xfId="0" applyFont="1" applyBorder="1" applyAlignment="1">
      <alignment horizontal="center" vertical="center"/>
    </xf>
    <xf numFmtId="0" fontId="31" fillId="0" borderId="69" xfId="0" applyFont="1" applyBorder="1" applyAlignment="1">
      <alignment vertical="center"/>
    </xf>
    <xf numFmtId="10" fontId="30" fillId="0" borderId="16" xfId="41" applyNumberFormat="1" applyFont="1" applyBorder="1" applyAlignment="1">
      <alignment horizontal="center" vertical="center"/>
    </xf>
    <xf numFmtId="0" fontId="30" fillId="29" borderId="60" xfId="0" applyFont="1" applyFill="1" applyBorder="1" applyAlignment="1">
      <alignment horizontal="center" vertical="center"/>
    </xf>
    <xf numFmtId="0" fontId="30" fillId="0" borderId="61" xfId="0" applyFont="1" applyBorder="1" applyAlignment="1">
      <alignment horizontal="center" vertical="center"/>
    </xf>
    <xf numFmtId="0" fontId="30" fillId="0" borderId="67" xfId="0" applyFont="1" applyBorder="1" applyAlignment="1">
      <alignment horizontal="center" vertical="center"/>
    </xf>
    <xf numFmtId="0" fontId="30" fillId="29" borderId="85" xfId="0" applyFont="1" applyFill="1" applyBorder="1" applyAlignment="1">
      <alignment vertical="center" wrapText="1"/>
    </xf>
    <xf numFmtId="0" fontId="30" fillId="0" borderId="86" xfId="0" applyFont="1" applyBorder="1" applyAlignment="1">
      <alignment vertical="center" wrapText="1"/>
    </xf>
    <xf numFmtId="0" fontId="30" fillId="0" borderId="87" xfId="0" applyFont="1" applyBorder="1" applyAlignment="1">
      <alignment vertical="center" wrapText="1"/>
    </xf>
    <xf numFmtId="0" fontId="34" fillId="32" borderId="80" xfId="0" applyFont="1" applyFill="1" applyBorder="1" applyAlignment="1">
      <alignment horizontal="center" vertical="center"/>
    </xf>
    <xf numFmtId="0" fontId="31" fillId="0" borderId="89" xfId="0" applyFont="1" applyBorder="1" applyAlignment="1" applyProtection="1">
      <alignment vertical="center" wrapText="1"/>
      <protection hidden="1"/>
    </xf>
    <xf numFmtId="0" fontId="31" fillId="0" borderId="81" xfId="0" applyFont="1" applyBorder="1" applyAlignment="1" applyProtection="1">
      <alignment vertical="center"/>
      <protection hidden="1"/>
    </xf>
    <xf numFmtId="10" fontId="30" fillId="0" borderId="39" xfId="41" applyNumberFormat="1" applyFont="1" applyBorder="1" applyAlignment="1">
      <alignment horizontal="center" vertical="center"/>
    </xf>
    <xf numFmtId="0" fontId="30" fillId="29" borderId="61" xfId="0" applyFont="1" applyFill="1" applyBorder="1" applyAlignment="1">
      <alignment horizontal="center" vertical="center"/>
    </xf>
    <xf numFmtId="0" fontId="31" fillId="29" borderId="62" xfId="0" applyFont="1" applyFill="1" applyBorder="1" applyAlignment="1">
      <alignment vertical="center"/>
    </xf>
    <xf numFmtId="0" fontId="30" fillId="29" borderId="67" xfId="0" applyFont="1" applyFill="1" applyBorder="1" applyAlignment="1">
      <alignment horizontal="center" vertical="center"/>
    </xf>
    <xf numFmtId="10" fontId="30" fillId="29" borderId="39" xfId="3" applyNumberFormat="1" applyFont="1" applyFill="1" applyBorder="1" applyAlignment="1" applyProtection="1">
      <alignment horizontal="center" vertical="center" wrapText="1"/>
    </xf>
    <xf numFmtId="0" fontId="31" fillId="29" borderId="78" xfId="0" applyFont="1" applyFill="1" applyBorder="1" applyAlignment="1">
      <alignment vertical="center"/>
    </xf>
    <xf numFmtId="10" fontId="30" fillId="29" borderId="20" xfId="3" applyNumberFormat="1" applyFont="1" applyFill="1" applyBorder="1" applyAlignment="1" applyProtection="1">
      <alignment horizontal="center" vertical="center" wrapText="1"/>
    </xf>
    <xf numFmtId="0" fontId="30" fillId="29" borderId="69" xfId="0" applyFont="1" applyFill="1" applyBorder="1" applyAlignment="1">
      <alignment horizontal="center" vertical="center"/>
    </xf>
    <xf numFmtId="9" fontId="34" fillId="32" borderId="40" xfId="46" applyFont="1" applyFill="1" applyBorder="1" applyAlignment="1" applyProtection="1">
      <alignment horizontal="center" vertical="center"/>
    </xf>
    <xf numFmtId="10" fontId="34" fillId="30" borderId="80" xfId="1" applyNumberFormat="1" applyFont="1" applyFill="1" applyBorder="1" applyAlignment="1">
      <alignment horizontal="center" vertical="center"/>
    </xf>
    <xf numFmtId="0" fontId="30" fillId="0" borderId="69" xfId="0" applyFont="1" applyBorder="1" applyAlignment="1">
      <alignment horizontal="center" vertical="center"/>
    </xf>
    <xf numFmtId="0" fontId="34" fillId="32" borderId="40" xfId="0" applyFont="1" applyFill="1" applyBorder="1" applyAlignment="1">
      <alignment vertical="center"/>
    </xf>
    <xf numFmtId="0" fontId="30" fillId="0" borderId="85" xfId="0" applyFont="1" applyBorder="1" applyAlignment="1">
      <alignment vertical="center" wrapText="1"/>
    </xf>
    <xf numFmtId="0" fontId="30" fillId="29" borderId="85" xfId="0" applyFont="1" applyFill="1" applyBorder="1" applyAlignment="1">
      <alignment vertical="center"/>
    </xf>
    <xf numFmtId="0" fontId="30" fillId="29" borderId="87" xfId="0" applyFont="1" applyFill="1" applyBorder="1" applyAlignment="1">
      <alignment vertical="center" wrapText="1"/>
    </xf>
    <xf numFmtId="0" fontId="34" fillId="29" borderId="60" xfId="0" applyFont="1" applyFill="1" applyBorder="1" applyAlignment="1">
      <alignment horizontal="center" vertical="center"/>
    </xf>
    <xf numFmtId="0" fontId="34" fillId="29" borderId="61" xfId="0" applyFont="1" applyFill="1" applyBorder="1" applyAlignment="1">
      <alignment horizontal="center" vertical="center"/>
    </xf>
    <xf numFmtId="0" fontId="33" fillId="29" borderId="61" xfId="0" applyFont="1" applyFill="1" applyBorder="1" applyAlignment="1">
      <alignment horizontal="center" vertical="center"/>
    </xf>
    <xf numFmtId="0" fontId="31" fillId="29" borderId="61" xfId="0" applyFont="1" applyFill="1" applyBorder="1" applyAlignment="1">
      <alignment horizontal="center" vertical="center"/>
    </xf>
    <xf numFmtId="0" fontId="30" fillId="29" borderId="63" xfId="0" applyFont="1" applyFill="1" applyBorder="1" applyAlignment="1">
      <alignment horizontal="center" vertical="center"/>
    </xf>
    <xf numFmtId="0" fontId="34" fillId="29" borderId="85" xfId="0" applyFont="1" applyFill="1" applyBorder="1" applyAlignment="1">
      <alignment vertical="center" wrapText="1"/>
    </xf>
    <xf numFmtId="0" fontId="34" fillId="29" borderId="86" xfId="0" applyFont="1" applyFill="1" applyBorder="1" applyAlignment="1">
      <alignment vertical="center" wrapText="1"/>
    </xf>
    <xf numFmtId="0" fontId="33" fillId="29" borderId="86" xfId="0" applyFont="1" applyFill="1" applyBorder="1" applyAlignment="1">
      <alignment vertical="center" wrapText="1"/>
    </xf>
    <xf numFmtId="0" fontId="30" fillId="29" borderId="86" xfId="0" applyFont="1" applyFill="1" applyBorder="1" applyAlignment="1">
      <alignment vertical="center" wrapText="1"/>
    </xf>
    <xf numFmtId="0" fontId="31" fillId="29" borderId="86" xfId="0" applyFont="1" applyFill="1" applyBorder="1" applyAlignment="1">
      <alignment horizontal="left" vertical="center" wrapText="1"/>
    </xf>
    <xf numFmtId="0" fontId="30" fillId="0" borderId="85" xfId="0" applyFont="1" applyBorder="1" applyAlignment="1" applyProtection="1">
      <alignment vertical="center" wrapText="1"/>
      <protection hidden="1"/>
    </xf>
    <xf numFmtId="0" fontId="30" fillId="0" borderId="86" xfId="0" applyFont="1" applyBorder="1" applyAlignment="1" applyProtection="1">
      <alignment vertical="center" wrapText="1"/>
      <protection hidden="1"/>
    </xf>
    <xf numFmtId="0" fontId="30" fillId="29" borderId="86" xfId="0" applyFont="1" applyFill="1" applyBorder="1" applyAlignment="1" applyProtection="1">
      <alignment vertical="center" wrapText="1"/>
      <protection hidden="1"/>
    </xf>
    <xf numFmtId="0" fontId="34" fillId="0" borderId="86" xfId="0" applyFont="1" applyBorder="1" applyAlignment="1" applyProtection="1">
      <alignment vertical="center" wrapText="1"/>
      <protection hidden="1"/>
    </xf>
    <xf numFmtId="0" fontId="34" fillId="0" borderId="87" xfId="0" applyFont="1" applyBorder="1" applyAlignment="1" applyProtection="1">
      <alignment vertical="center" wrapText="1"/>
      <protection hidden="1"/>
    </xf>
    <xf numFmtId="0" fontId="0" fillId="0" borderId="0" xfId="0" applyAlignment="1">
      <alignment vertical="center"/>
    </xf>
    <xf numFmtId="0" fontId="0" fillId="29" borderId="0" xfId="0" applyFill="1" applyAlignment="1">
      <alignment vertical="center"/>
    </xf>
    <xf numFmtId="0" fontId="31" fillId="29" borderId="79" xfId="0" applyFont="1" applyFill="1" applyBorder="1" applyAlignment="1">
      <alignment vertical="center"/>
    </xf>
    <xf numFmtId="0" fontId="30" fillId="0" borderId="80" xfId="0" applyFont="1" applyBorder="1" applyAlignment="1">
      <alignment vertical="center"/>
    </xf>
    <xf numFmtId="0" fontId="40" fillId="29" borderId="0" xfId="0" applyFont="1" applyFill="1" applyAlignment="1">
      <alignment horizontal="left" vertical="center"/>
    </xf>
    <xf numFmtId="0" fontId="34" fillId="29" borderId="0" xfId="0" applyFont="1" applyFill="1" applyAlignment="1">
      <alignment horizontal="left" vertical="center" wrapText="1"/>
    </xf>
    <xf numFmtId="10" fontId="34" fillId="29" borderId="0" xfId="46" applyNumberFormat="1" applyFont="1" applyFill="1" applyBorder="1" applyAlignment="1" applyProtection="1">
      <alignment horizontal="center" vertical="center"/>
    </xf>
    <xf numFmtId="10" fontId="30" fillId="29" borderId="0" xfId="46" applyNumberFormat="1" applyFont="1" applyFill="1" applyBorder="1" applyAlignment="1" applyProtection="1">
      <alignment horizontal="center" vertical="center"/>
    </xf>
    <xf numFmtId="0" fontId="34" fillId="29" borderId="0" xfId="0" applyFont="1" applyFill="1" applyAlignment="1">
      <alignment horizontal="justify" vertical="center" wrapText="1"/>
    </xf>
    <xf numFmtId="0" fontId="30" fillId="29" borderId="0" xfId="0" applyFont="1" applyFill="1" applyAlignment="1">
      <alignment horizontal="left" vertical="center"/>
    </xf>
    <xf numFmtId="0" fontId="30" fillId="29" borderId="16" xfId="0" applyFont="1" applyFill="1" applyBorder="1" applyAlignment="1">
      <alignment vertical="center"/>
    </xf>
    <xf numFmtId="0" fontId="31" fillId="0" borderId="61" xfId="0" applyFont="1" applyBorder="1" applyAlignment="1">
      <alignment vertical="center"/>
    </xf>
    <xf numFmtId="0" fontId="31" fillId="29" borderId="16" xfId="0" applyFont="1" applyFill="1" applyBorder="1" applyAlignment="1">
      <alignment vertical="center"/>
    </xf>
    <xf numFmtId="0" fontId="30" fillId="29" borderId="38" xfId="0" applyFont="1" applyFill="1" applyBorder="1" applyAlignment="1">
      <alignment vertical="center" wrapText="1"/>
    </xf>
    <xf numFmtId="0" fontId="30" fillId="29" borderId="39" xfId="0" applyFont="1" applyFill="1" applyBorder="1" applyAlignment="1">
      <alignment vertical="center"/>
    </xf>
    <xf numFmtId="0" fontId="31" fillId="0" borderId="63" xfId="0" applyFont="1" applyBorder="1" applyAlignment="1">
      <alignment vertical="center"/>
    </xf>
    <xf numFmtId="0" fontId="31" fillId="29" borderId="58" xfId="0" applyFont="1" applyFill="1" applyBorder="1" applyAlignment="1">
      <alignment vertical="center"/>
    </xf>
    <xf numFmtId="0" fontId="31" fillId="29" borderId="59" xfId="0" applyFont="1" applyFill="1" applyBorder="1" applyAlignment="1">
      <alignment vertical="center"/>
    </xf>
    <xf numFmtId="0" fontId="41" fillId="29" borderId="0" xfId="0" applyFont="1" applyFill="1" applyAlignment="1">
      <alignment vertical="center"/>
    </xf>
    <xf numFmtId="0" fontId="30" fillId="29" borderId="55" xfId="0" applyFont="1" applyFill="1" applyBorder="1" applyAlignment="1">
      <alignment vertical="center"/>
    </xf>
    <xf numFmtId="4" fontId="32" fillId="29" borderId="0" xfId="104" applyNumberFormat="1" applyFont="1" applyFill="1" applyBorder="1" applyAlignment="1" applyProtection="1">
      <alignment horizontal="left" vertical="center"/>
    </xf>
    <xf numFmtId="4" fontId="32" fillId="29" borderId="45" xfId="104" applyNumberFormat="1" applyFont="1" applyFill="1" applyBorder="1" applyAlignment="1" applyProtection="1">
      <alignment horizontal="left" vertical="center"/>
    </xf>
    <xf numFmtId="0" fontId="0" fillId="25" borderId="43" xfId="0" applyFill="1" applyBorder="1"/>
    <xf numFmtId="0" fontId="0" fillId="25" borderId="44" xfId="0" applyFill="1" applyBorder="1"/>
    <xf numFmtId="0" fontId="0" fillId="25" borderId="45" xfId="0" applyFill="1" applyBorder="1"/>
    <xf numFmtId="0" fontId="41" fillId="29" borderId="44" xfId="0" applyFont="1" applyFill="1" applyBorder="1" applyAlignment="1" applyProtection="1">
      <alignment vertical="center"/>
      <protection hidden="1"/>
    </xf>
    <xf numFmtId="0" fontId="41" fillId="29" borderId="0" xfId="0" applyFont="1" applyFill="1" applyAlignment="1" applyProtection="1">
      <alignment vertical="center"/>
      <protection hidden="1"/>
    </xf>
    <xf numFmtId="0" fontId="41" fillId="29" borderId="45" xfId="0" applyFont="1" applyFill="1" applyBorder="1" applyAlignment="1" applyProtection="1">
      <alignment vertical="center"/>
      <protection hidden="1"/>
    </xf>
    <xf numFmtId="0" fontId="58" fillId="29" borderId="46" xfId="0" applyFont="1" applyFill="1" applyBorder="1" applyAlignment="1" applyProtection="1">
      <alignment horizontal="justify" vertical="center" wrapText="1"/>
      <protection hidden="1"/>
    </xf>
    <xf numFmtId="0" fontId="58" fillId="29" borderId="47" xfId="0" applyFont="1" applyFill="1" applyBorder="1" applyAlignment="1" applyProtection="1">
      <alignment horizontal="justify" vertical="center" wrapText="1"/>
      <protection hidden="1"/>
    </xf>
    <xf numFmtId="0" fontId="58" fillId="29" borderId="48" xfId="0" applyFont="1" applyFill="1" applyBorder="1" applyAlignment="1" applyProtection="1">
      <alignment horizontal="justify" vertical="center" wrapText="1"/>
      <protection hidden="1"/>
    </xf>
    <xf numFmtId="0" fontId="57" fillId="40" borderId="82" xfId="0" applyFont="1" applyFill="1" applyBorder="1" applyAlignment="1" applyProtection="1">
      <alignment horizontal="center"/>
      <protection hidden="1"/>
    </xf>
    <xf numFmtId="0" fontId="57" fillId="40" borderId="84" xfId="0" applyFont="1" applyFill="1" applyBorder="1" applyAlignment="1" applyProtection="1">
      <alignment horizontal="center"/>
      <protection hidden="1"/>
    </xf>
    <xf numFmtId="0" fontId="57" fillId="40" borderId="83" xfId="0" applyFont="1" applyFill="1" applyBorder="1" applyAlignment="1" applyProtection="1">
      <alignment horizontal="center"/>
      <protection hidden="1"/>
    </xf>
    <xf numFmtId="0" fontId="58" fillId="29" borderId="60" xfId="0" applyFont="1" applyFill="1" applyBorder="1" applyAlignment="1" applyProtection="1">
      <alignment horizontal="justify" vertical="center" wrapText="1"/>
      <protection hidden="1"/>
    </xf>
    <xf numFmtId="0" fontId="58" fillId="29" borderId="54" xfId="0" applyFont="1" applyFill="1" applyBorder="1" applyAlignment="1" applyProtection="1">
      <alignment horizontal="justify" vertical="center" wrapText="1"/>
      <protection hidden="1"/>
    </xf>
    <xf numFmtId="0" fontId="58" fillId="29" borderId="55" xfId="0" applyFont="1" applyFill="1" applyBorder="1" applyAlignment="1" applyProtection="1">
      <alignment horizontal="justify" vertical="center" wrapText="1"/>
      <protection hidden="1"/>
    </xf>
    <xf numFmtId="0" fontId="58" fillId="29" borderId="69" xfId="0" applyFont="1" applyFill="1" applyBorder="1" applyAlignment="1" applyProtection="1">
      <alignment horizontal="justify" vertical="center" wrapText="1"/>
      <protection hidden="1"/>
    </xf>
    <xf numFmtId="0" fontId="58" fillId="29" borderId="20" xfId="0" applyFont="1" applyFill="1" applyBorder="1" applyAlignment="1" applyProtection="1">
      <alignment horizontal="justify" vertical="center" wrapText="1"/>
      <protection hidden="1"/>
    </xf>
    <xf numFmtId="0" fontId="58" fillId="29" borderId="79" xfId="0" applyFont="1" applyFill="1" applyBorder="1" applyAlignment="1" applyProtection="1">
      <alignment horizontal="justify" vertical="center" wrapText="1"/>
      <protection hidden="1"/>
    </xf>
    <xf numFmtId="0" fontId="58" fillId="29" borderId="61" xfId="0" applyFont="1" applyFill="1" applyBorder="1" applyAlignment="1" applyProtection="1">
      <alignment horizontal="justify" vertical="center" wrapText="1"/>
      <protection hidden="1"/>
    </xf>
    <xf numFmtId="0" fontId="58" fillId="29" borderId="16" xfId="0" applyFont="1" applyFill="1" applyBorder="1" applyAlignment="1" applyProtection="1">
      <alignment horizontal="justify" vertical="center" wrapText="1"/>
      <protection hidden="1"/>
    </xf>
    <xf numFmtId="0" fontId="58" fillId="29" borderId="62" xfId="0" applyFont="1" applyFill="1" applyBorder="1" applyAlignment="1" applyProtection="1">
      <alignment horizontal="justify" vertical="center" wrapText="1"/>
      <protection hidden="1"/>
    </xf>
    <xf numFmtId="4" fontId="32" fillId="29" borderId="0" xfId="104" applyNumberFormat="1" applyFont="1" applyFill="1" applyBorder="1" applyAlignment="1" applyProtection="1">
      <alignment horizontal="left" vertical="center"/>
    </xf>
    <xf numFmtId="4" fontId="32" fillId="29" borderId="45" xfId="104" applyNumberFormat="1" applyFont="1" applyFill="1" applyBorder="1" applyAlignment="1" applyProtection="1">
      <alignment horizontal="left" vertical="center"/>
    </xf>
    <xf numFmtId="0" fontId="31" fillId="0" borderId="61" xfId="0" applyFont="1" applyBorder="1" applyAlignment="1" applyProtection="1">
      <alignment horizontal="center" vertical="center"/>
      <protection hidden="1"/>
    </xf>
    <xf numFmtId="0" fontId="31" fillId="0" borderId="62" xfId="0" applyFont="1" applyBorder="1" applyAlignment="1" applyProtection="1">
      <alignment horizontal="center" vertical="center"/>
      <protection hidden="1"/>
    </xf>
    <xf numFmtId="0" fontId="34" fillId="32" borderId="82" xfId="0" applyFont="1" applyFill="1" applyBorder="1" applyAlignment="1">
      <alignment horizontal="left" vertical="center"/>
    </xf>
    <xf numFmtId="0" fontId="34" fillId="32" borderId="83" xfId="0" applyFont="1" applyFill="1" applyBorder="1" applyAlignment="1">
      <alignment horizontal="left" vertical="center"/>
    </xf>
    <xf numFmtId="0" fontId="34" fillId="32" borderId="84" xfId="0" applyFont="1" applyFill="1" applyBorder="1" applyAlignment="1">
      <alignment horizontal="left" vertical="center"/>
    </xf>
    <xf numFmtId="0" fontId="33" fillId="32" borderId="41" xfId="0" applyFont="1" applyFill="1" applyBorder="1" applyAlignment="1">
      <alignment horizontal="left" vertical="center"/>
    </xf>
    <xf numFmtId="0" fontId="33" fillId="32" borderId="42" xfId="0" applyFont="1" applyFill="1" applyBorder="1" applyAlignment="1">
      <alignment horizontal="left" vertical="center"/>
    </xf>
    <xf numFmtId="0" fontId="34" fillId="32" borderId="82" xfId="0" applyFont="1" applyFill="1" applyBorder="1" applyAlignment="1">
      <alignment horizontal="center" vertical="center"/>
    </xf>
    <xf numFmtId="0" fontId="34" fillId="32" borderId="84" xfId="0" applyFont="1" applyFill="1" applyBorder="1" applyAlignment="1">
      <alignment horizontal="center" vertical="center"/>
    </xf>
    <xf numFmtId="0" fontId="34" fillId="32" borderId="83" xfId="0" applyFont="1" applyFill="1" applyBorder="1" applyAlignment="1">
      <alignment horizontal="center" vertical="center"/>
    </xf>
    <xf numFmtId="0" fontId="30" fillId="29" borderId="44" xfId="0" applyFont="1" applyFill="1" applyBorder="1" applyAlignment="1" applyProtection="1">
      <alignment horizontal="justify" vertical="center" wrapText="1"/>
      <protection hidden="1"/>
    </xf>
    <xf numFmtId="0" fontId="30" fillId="29" borderId="0" xfId="0" applyFont="1" applyFill="1" applyAlignment="1" applyProtection="1">
      <alignment horizontal="justify" vertical="center" wrapText="1"/>
      <protection hidden="1"/>
    </xf>
    <xf numFmtId="0" fontId="30" fillId="29" borderId="45" xfId="0" applyFont="1" applyFill="1" applyBorder="1" applyAlignment="1" applyProtection="1">
      <alignment horizontal="justify" vertical="center" wrapText="1"/>
      <protection hidden="1"/>
    </xf>
    <xf numFmtId="0" fontId="30" fillId="0" borderId="46" xfId="0" applyFont="1" applyBorder="1" applyAlignment="1" applyProtection="1">
      <alignment horizontal="justify" vertical="center"/>
      <protection hidden="1"/>
    </xf>
    <xf numFmtId="0" fontId="30" fillId="0" borderId="47" xfId="0" applyFont="1" applyBorder="1" applyAlignment="1" applyProtection="1">
      <alignment horizontal="justify" vertical="center"/>
      <protection hidden="1"/>
    </xf>
    <xf numFmtId="0" fontId="30" fillId="0" borderId="48" xfId="0" applyFont="1" applyBorder="1" applyAlignment="1" applyProtection="1">
      <alignment horizontal="justify" vertical="center"/>
      <protection hidden="1"/>
    </xf>
    <xf numFmtId="0" fontId="30" fillId="0" borderId="44" xfId="0" applyFont="1" applyBorder="1" applyAlignment="1" applyProtection="1">
      <alignment horizontal="justify" vertical="center" wrapText="1"/>
      <protection hidden="1"/>
    </xf>
    <xf numFmtId="0" fontId="30" fillId="0" borderId="0" xfId="0" applyFont="1" applyAlignment="1" applyProtection="1">
      <alignment horizontal="justify" vertical="center" wrapText="1"/>
      <protection hidden="1"/>
    </xf>
    <xf numFmtId="0" fontId="30" fillId="0" borderId="45" xfId="0" applyFont="1" applyBorder="1" applyAlignment="1" applyProtection="1">
      <alignment horizontal="justify" vertical="center" wrapText="1"/>
      <protection hidden="1"/>
    </xf>
    <xf numFmtId="0" fontId="31" fillId="29" borderId="61" xfId="0" applyFont="1" applyFill="1" applyBorder="1" applyAlignment="1" applyProtection="1">
      <alignment horizontal="center" vertical="center"/>
      <protection hidden="1"/>
    </xf>
    <xf numFmtId="0" fontId="31" fillId="29" borderId="62" xfId="0" applyFont="1" applyFill="1" applyBorder="1" applyAlignment="1" applyProtection="1">
      <alignment horizontal="center" vertical="center"/>
      <protection hidden="1"/>
    </xf>
    <xf numFmtId="0" fontId="34" fillId="0" borderId="82" xfId="0" applyFont="1" applyBorder="1" applyAlignment="1" applyProtection="1">
      <alignment horizontal="center" vertical="center" wrapText="1"/>
      <protection hidden="1"/>
    </xf>
    <xf numFmtId="0" fontId="34" fillId="0" borderId="84" xfId="0" applyFont="1" applyBorder="1" applyAlignment="1" applyProtection="1">
      <alignment horizontal="center" vertical="center" wrapText="1"/>
      <protection hidden="1"/>
    </xf>
    <xf numFmtId="0" fontId="63" fillId="0" borderId="106" xfId="0" applyFont="1" applyBorder="1" applyAlignment="1">
      <alignment horizontal="center" vertical="center" wrapText="1"/>
    </xf>
    <xf numFmtId="0" fontId="63" fillId="0" borderId="107" xfId="0" applyFont="1" applyBorder="1" applyAlignment="1">
      <alignment horizontal="center" vertical="center" wrapText="1"/>
    </xf>
    <xf numFmtId="0" fontId="63" fillId="0" borderId="108" xfId="0" applyFont="1" applyBorder="1" applyAlignment="1">
      <alignment horizontal="center" vertical="center" wrapText="1"/>
    </xf>
    <xf numFmtId="0" fontId="30" fillId="29" borderId="44" xfId="0" applyFont="1" applyFill="1" applyBorder="1" applyAlignment="1">
      <alignment horizontal="justify" vertical="center"/>
    </xf>
    <xf numFmtId="0" fontId="30" fillId="29" borderId="0" xfId="0" applyFont="1" applyFill="1" applyAlignment="1">
      <alignment horizontal="justify" vertical="center"/>
    </xf>
    <xf numFmtId="0" fontId="30" fillId="29" borderId="45" xfId="0" applyFont="1" applyFill="1" applyBorder="1" applyAlignment="1">
      <alignment horizontal="justify" vertical="center"/>
    </xf>
    <xf numFmtId="10" fontId="30" fillId="0" borderId="49" xfId="46" applyNumberFormat="1" applyFont="1" applyBorder="1" applyAlignment="1" applyProtection="1">
      <alignment horizontal="center" vertical="center"/>
    </xf>
    <xf numFmtId="10" fontId="30" fillId="0" borderId="50" xfId="46" applyNumberFormat="1" applyFont="1" applyBorder="1" applyAlignment="1" applyProtection="1">
      <alignment horizontal="center" vertical="center"/>
    </xf>
    <xf numFmtId="10" fontId="30" fillId="0" borderId="51" xfId="46" applyNumberFormat="1" applyFont="1" applyBorder="1" applyAlignment="1" applyProtection="1">
      <alignment horizontal="center" vertical="center"/>
    </xf>
    <xf numFmtId="0" fontId="34" fillId="32" borderId="91" xfId="0" applyFont="1" applyFill="1" applyBorder="1" applyAlignment="1">
      <alignment horizontal="center" vertical="center"/>
    </xf>
    <xf numFmtId="0" fontId="34" fillId="32" borderId="50" xfId="0" applyFont="1" applyFill="1" applyBorder="1" applyAlignment="1">
      <alignment horizontal="center" vertical="center"/>
    </xf>
    <xf numFmtId="0" fontId="34" fillId="32" borderId="51" xfId="0" applyFont="1" applyFill="1" applyBorder="1" applyAlignment="1">
      <alignment horizontal="center" vertical="center"/>
    </xf>
    <xf numFmtId="0" fontId="37" fillId="0" borderId="61" xfId="0" applyFont="1" applyBorder="1" applyAlignment="1" applyProtection="1">
      <alignment horizontal="center" vertical="center"/>
      <protection hidden="1"/>
    </xf>
    <xf numFmtId="0" fontId="37" fillId="0" borderId="62" xfId="0" applyFont="1" applyBorder="1" applyAlignment="1" applyProtection="1">
      <alignment horizontal="center" vertical="center"/>
      <protection hidden="1"/>
    </xf>
    <xf numFmtId="4" fontId="34" fillId="0" borderId="46" xfId="104" applyNumberFormat="1" applyFont="1" applyFill="1" applyBorder="1" applyAlignment="1" applyProtection="1">
      <alignment horizontal="center" vertical="center"/>
      <protection hidden="1"/>
    </xf>
    <xf numFmtId="4" fontId="34" fillId="0" borderId="48" xfId="104" applyNumberFormat="1" applyFont="1" applyFill="1" applyBorder="1" applyAlignment="1" applyProtection="1">
      <alignment horizontal="center" vertical="center"/>
      <protection hidden="1"/>
    </xf>
    <xf numFmtId="0" fontId="31" fillId="29" borderId="64" xfId="0" applyFont="1" applyFill="1" applyBorder="1" applyAlignment="1">
      <alignment horizontal="left" vertical="center" wrapText="1"/>
    </xf>
    <xf numFmtId="0" fontId="31" fillId="29" borderId="65" xfId="0" applyFont="1" applyFill="1" applyBorder="1" applyAlignment="1">
      <alignment horizontal="left" vertical="center" wrapText="1"/>
    </xf>
    <xf numFmtId="0" fontId="31" fillId="29" borderId="66" xfId="0" applyFont="1" applyFill="1" applyBorder="1" applyAlignment="1">
      <alignment horizontal="left" vertical="center" wrapText="1"/>
    </xf>
    <xf numFmtId="0" fontId="31" fillId="29" borderId="74" xfId="0" applyFont="1" applyFill="1" applyBorder="1" applyAlignment="1">
      <alignment horizontal="left" vertical="center" wrapText="1"/>
    </xf>
    <xf numFmtId="0" fontId="31" fillId="29" borderId="14" xfId="0" applyFont="1" applyFill="1" applyBorder="1" applyAlignment="1">
      <alignment horizontal="left" vertical="center" wrapText="1"/>
    </xf>
    <xf numFmtId="0" fontId="31" fillId="29" borderId="70" xfId="0" applyFont="1" applyFill="1" applyBorder="1" applyAlignment="1">
      <alignment horizontal="left" vertical="center" wrapText="1"/>
    </xf>
    <xf numFmtId="0" fontId="30" fillId="29" borderId="46" xfId="0" applyFont="1" applyFill="1" applyBorder="1" applyAlignment="1">
      <alignment horizontal="left" vertical="center" wrapText="1"/>
    </xf>
    <xf numFmtId="0" fontId="30" fillId="29" borderId="47" xfId="0" applyFont="1" applyFill="1" applyBorder="1" applyAlignment="1">
      <alignment horizontal="left" vertical="center" wrapText="1"/>
    </xf>
    <xf numFmtId="0" fontId="30" fillId="29" borderId="48" xfId="0" applyFont="1" applyFill="1" applyBorder="1" applyAlignment="1">
      <alignment horizontal="left" vertical="center" wrapText="1"/>
    </xf>
    <xf numFmtId="0" fontId="31" fillId="29" borderId="71" xfId="0" applyFont="1" applyFill="1" applyBorder="1" applyAlignment="1">
      <alignment horizontal="left" vertical="center" wrapText="1"/>
    </xf>
    <xf numFmtId="0" fontId="31" fillId="29" borderId="72" xfId="0" applyFont="1" applyFill="1" applyBorder="1" applyAlignment="1">
      <alignment horizontal="left" vertical="center" wrapText="1"/>
    </xf>
    <xf numFmtId="0" fontId="31" fillId="29" borderId="73" xfId="0" applyFont="1" applyFill="1" applyBorder="1" applyAlignment="1">
      <alignment horizontal="left" vertical="center" wrapText="1"/>
    </xf>
    <xf numFmtId="0" fontId="33" fillId="32" borderId="49" xfId="0" applyFont="1" applyFill="1" applyBorder="1" applyAlignment="1">
      <alignment horizontal="center" vertical="center"/>
    </xf>
    <xf numFmtId="0" fontId="33" fillId="32" borderId="50" xfId="0" applyFont="1" applyFill="1" applyBorder="1" applyAlignment="1">
      <alignment horizontal="center" vertical="center"/>
    </xf>
    <xf numFmtId="0" fontId="33" fillId="32" borderId="51" xfId="0" applyFont="1" applyFill="1" applyBorder="1" applyAlignment="1">
      <alignment horizontal="center" vertical="center"/>
    </xf>
    <xf numFmtId="0" fontId="34" fillId="0" borderId="18" xfId="0" applyFont="1" applyBorder="1" applyAlignment="1">
      <alignment horizontal="justify" vertical="center" wrapText="1"/>
    </xf>
    <xf numFmtId="0" fontId="30" fillId="0" borderId="1" xfId="0" applyFont="1" applyBorder="1" applyAlignment="1">
      <alignment horizontal="justify" vertical="center" wrapText="1"/>
    </xf>
    <xf numFmtId="0" fontId="30" fillId="0" borderId="19" xfId="0" applyFont="1" applyBorder="1" applyAlignment="1">
      <alignment horizontal="justify" vertical="center" wrapText="1"/>
    </xf>
    <xf numFmtId="0" fontId="34" fillId="0" borderId="75" xfId="0" applyFont="1" applyBorder="1" applyAlignment="1">
      <alignment horizontal="left" vertical="center"/>
    </xf>
    <xf numFmtId="0" fontId="34" fillId="0" borderId="77" xfId="0" applyFont="1" applyBorder="1" applyAlignment="1">
      <alignment horizontal="left" vertical="center"/>
    </xf>
    <xf numFmtId="0" fontId="34" fillId="0" borderId="49" xfId="0" applyFont="1" applyBorder="1" applyAlignment="1">
      <alignment horizontal="left" vertical="center"/>
    </xf>
    <xf numFmtId="0" fontId="34" fillId="0" borderId="51" xfId="0" applyFont="1" applyBorder="1" applyAlignment="1">
      <alignment horizontal="left" vertical="center"/>
    </xf>
    <xf numFmtId="4" fontId="32" fillId="29" borderId="47" xfId="104" applyNumberFormat="1" applyFont="1" applyFill="1" applyBorder="1" applyAlignment="1" applyProtection="1">
      <alignment horizontal="left" vertical="center"/>
    </xf>
    <xf numFmtId="4" fontId="32" fillId="29" borderId="48" xfId="104" applyNumberFormat="1" applyFont="1" applyFill="1" applyBorder="1" applyAlignment="1" applyProtection="1">
      <alignment horizontal="left" vertical="center"/>
    </xf>
    <xf numFmtId="0" fontId="31" fillId="29" borderId="60" xfId="0" applyFont="1" applyFill="1" applyBorder="1" applyAlignment="1">
      <alignment horizontal="center" vertical="center"/>
    </xf>
    <xf numFmtId="0" fontId="31" fillId="29" borderId="55" xfId="0" applyFont="1" applyFill="1" applyBorder="1" applyAlignment="1">
      <alignment horizontal="center" vertical="center"/>
    </xf>
    <xf numFmtId="0" fontId="30" fillId="29" borderId="44" xfId="0" applyFont="1" applyFill="1" applyBorder="1" applyAlignment="1">
      <alignment horizontal="left" vertical="center" wrapText="1"/>
    </xf>
    <xf numFmtId="0" fontId="30" fillId="29" borderId="0" xfId="0" applyFont="1" applyFill="1" applyAlignment="1">
      <alignment horizontal="left" vertical="center"/>
    </xf>
    <xf numFmtId="0" fontId="30" fillId="29" borderId="45" xfId="0" applyFont="1" applyFill="1" applyBorder="1" applyAlignment="1">
      <alignment horizontal="left" vertical="center"/>
    </xf>
    <xf numFmtId="0" fontId="30" fillId="29" borderId="47" xfId="0" applyFont="1" applyFill="1" applyBorder="1" applyAlignment="1">
      <alignment horizontal="left" vertical="center"/>
    </xf>
    <xf numFmtId="0" fontId="30" fillId="29" borderId="48" xfId="0" applyFont="1" applyFill="1" applyBorder="1" applyAlignment="1">
      <alignment horizontal="left" vertical="center"/>
    </xf>
    <xf numFmtId="4" fontId="32" fillId="29" borderId="88" xfId="104" applyNumberFormat="1" applyFont="1" applyFill="1" applyBorder="1" applyAlignment="1" applyProtection="1">
      <alignment horizontal="left" vertical="center" wrapText="1"/>
    </xf>
    <xf numFmtId="4" fontId="32" fillId="29" borderId="65" xfId="104" applyNumberFormat="1" applyFont="1" applyFill="1" applyBorder="1" applyAlignment="1" applyProtection="1">
      <alignment horizontal="left" vertical="center"/>
    </xf>
    <xf numFmtId="4" fontId="32" fillId="29" borderId="66" xfId="104" applyNumberFormat="1" applyFont="1" applyFill="1" applyBorder="1" applyAlignment="1" applyProtection="1">
      <alignment horizontal="left" vertical="center"/>
    </xf>
    <xf numFmtId="0" fontId="34" fillId="0" borderId="46" xfId="0" applyFont="1" applyBorder="1" applyAlignment="1">
      <alignment horizontal="justify" vertical="center" wrapText="1"/>
    </xf>
    <xf numFmtId="0" fontId="30" fillId="0" borderId="47" xfId="0" applyFont="1" applyBorder="1" applyAlignment="1">
      <alignment horizontal="justify" vertical="center" wrapText="1"/>
    </xf>
    <xf numFmtId="0" fontId="30" fillId="0" borderId="48" xfId="0" applyFont="1" applyBorder="1" applyAlignment="1">
      <alignment horizontal="justify" vertical="center" wrapText="1"/>
    </xf>
    <xf numFmtId="0" fontId="30" fillId="29" borderId="41" xfId="0" applyFont="1" applyFill="1" applyBorder="1" applyAlignment="1">
      <alignment horizontal="justify" vertical="center" wrapText="1"/>
    </xf>
    <xf numFmtId="0" fontId="30" fillId="29" borderId="42" xfId="0" applyFont="1" applyFill="1" applyBorder="1" applyAlignment="1">
      <alignment horizontal="justify" vertical="center" wrapText="1"/>
    </xf>
    <xf numFmtId="0" fontId="30" fillId="29" borderId="43" xfId="0" applyFont="1" applyFill="1" applyBorder="1" applyAlignment="1">
      <alignment horizontal="justify" vertical="center" wrapText="1"/>
    </xf>
    <xf numFmtId="0" fontId="30" fillId="29" borderId="46" xfId="0" applyFont="1" applyFill="1" applyBorder="1" applyAlignment="1">
      <alignment horizontal="justify" vertical="center" wrapText="1"/>
    </xf>
    <xf numFmtId="0" fontId="30" fillId="29" borderId="47" xfId="0" applyFont="1" applyFill="1" applyBorder="1" applyAlignment="1">
      <alignment horizontal="justify" vertical="center" wrapText="1"/>
    </xf>
    <xf numFmtId="0" fontId="30" fillId="29" borderId="48" xfId="0" applyFont="1" applyFill="1" applyBorder="1" applyAlignment="1">
      <alignment horizontal="justify" vertical="center" wrapText="1"/>
    </xf>
    <xf numFmtId="4" fontId="30" fillId="31" borderId="60" xfId="104" applyNumberFormat="1" applyFont="1" applyFill="1" applyBorder="1" applyAlignment="1" applyProtection="1">
      <alignment horizontal="left" vertical="center"/>
    </xf>
    <xf numFmtId="4" fontId="30" fillId="31" borderId="54" xfId="104" applyNumberFormat="1" applyFont="1" applyFill="1" applyBorder="1" applyAlignment="1" applyProtection="1">
      <alignment horizontal="left" vertical="center"/>
    </xf>
    <xf numFmtId="4" fontId="30" fillId="31" borderId="55" xfId="104" applyNumberFormat="1" applyFont="1" applyFill="1" applyBorder="1" applyAlignment="1" applyProtection="1">
      <alignment horizontal="left" vertical="center"/>
    </xf>
    <xf numFmtId="0" fontId="30" fillId="0" borderId="19" xfId="0" applyFont="1" applyBorder="1" applyAlignment="1">
      <alignment horizontal="left" vertical="center" wrapText="1"/>
    </xf>
    <xf numFmtId="0" fontId="30" fillId="0" borderId="18" xfId="0" applyFont="1" applyBorder="1" applyAlignment="1">
      <alignment horizontal="left" vertical="center" wrapText="1"/>
    </xf>
    <xf numFmtId="0" fontId="34" fillId="32" borderId="42" xfId="0" applyFont="1" applyFill="1" applyBorder="1" applyAlignment="1">
      <alignment horizontal="center" vertical="center"/>
    </xf>
    <xf numFmtId="0" fontId="34" fillId="32" borderId="43" xfId="0" applyFont="1" applyFill="1" applyBorder="1" applyAlignment="1">
      <alignment horizontal="center" vertical="center"/>
    </xf>
    <xf numFmtId="0" fontId="0" fillId="25" borderId="49" xfId="0" applyFill="1" applyBorder="1"/>
    <xf numFmtId="0" fontId="0" fillId="25" borderId="50" xfId="0" applyFill="1" applyBorder="1"/>
    <xf numFmtId="0" fontId="0" fillId="25" borderId="51" xfId="0" applyFill="1" applyBorder="1"/>
    <xf numFmtId="0" fontId="30" fillId="29" borderId="44" xfId="0" applyFont="1" applyFill="1" applyBorder="1" applyAlignment="1">
      <alignment horizontal="justify" vertical="center" wrapText="1"/>
    </xf>
    <xf numFmtId="10" fontId="34" fillId="0" borderId="41" xfId="46" applyNumberFormat="1" applyFont="1" applyBorder="1" applyAlignment="1" applyProtection="1">
      <alignment horizontal="center" vertical="center"/>
    </xf>
    <xf numFmtId="10" fontId="34" fillId="0" borderId="43" xfId="46" applyNumberFormat="1" applyFont="1" applyBorder="1" applyAlignment="1" applyProtection="1">
      <alignment horizontal="center" vertical="center"/>
    </xf>
    <xf numFmtId="0" fontId="30" fillId="0" borderId="41" xfId="0" applyFont="1" applyBorder="1" applyAlignment="1">
      <alignment horizontal="left" vertical="center" wrapText="1"/>
    </xf>
    <xf numFmtId="0" fontId="30" fillId="0" borderId="42" xfId="0" applyFont="1" applyBorder="1" applyAlignment="1">
      <alignment horizontal="left" vertical="center" wrapText="1"/>
    </xf>
    <xf numFmtId="0" fontId="30" fillId="0" borderId="43" xfId="0" applyFont="1" applyBorder="1" applyAlignment="1">
      <alignment horizontal="left" vertical="center" wrapText="1"/>
    </xf>
    <xf numFmtId="0" fontId="30" fillId="29" borderId="0" xfId="0" applyFont="1" applyFill="1" applyAlignment="1">
      <alignment horizontal="justify" vertical="center" wrapText="1"/>
    </xf>
    <xf numFmtId="0" fontId="30" fillId="29" borderId="45" xfId="0" applyFont="1" applyFill="1" applyBorder="1" applyAlignment="1">
      <alignment horizontal="justify" vertical="center" wrapText="1"/>
    </xf>
    <xf numFmtId="0" fontId="34" fillId="32" borderId="41" xfId="0" applyFont="1" applyFill="1" applyBorder="1" applyAlignment="1">
      <alignment horizontal="left" vertical="center" wrapText="1"/>
    </xf>
    <xf numFmtId="0" fontId="34" fillId="32" borderId="42" xfId="0" applyFont="1" applyFill="1" applyBorder="1" applyAlignment="1">
      <alignment horizontal="left" vertical="center" wrapText="1"/>
    </xf>
    <xf numFmtId="0" fontId="34" fillId="29" borderId="44" xfId="0" applyFont="1" applyFill="1" applyBorder="1" applyAlignment="1">
      <alignment horizontal="justify" vertical="center" wrapText="1"/>
    </xf>
    <xf numFmtId="0" fontId="34" fillId="29" borderId="0" xfId="0" applyFont="1" applyFill="1" applyAlignment="1">
      <alignment horizontal="justify" vertical="center" wrapText="1"/>
    </xf>
    <xf numFmtId="0" fontId="34" fillId="29" borderId="45" xfId="0" applyFont="1" applyFill="1" applyBorder="1" applyAlignment="1">
      <alignment horizontal="justify" vertical="center" wrapText="1"/>
    </xf>
    <xf numFmtId="0" fontId="31" fillId="29" borderId="63" xfId="0" applyFont="1" applyFill="1" applyBorder="1" applyAlignment="1">
      <alignment horizontal="center" vertical="center" wrapText="1"/>
    </xf>
    <xf numFmtId="0" fontId="31" fillId="29" borderId="59" xfId="0" applyFont="1" applyFill="1" applyBorder="1" applyAlignment="1">
      <alignment horizontal="center" vertical="center"/>
    </xf>
    <xf numFmtId="0" fontId="33" fillId="32" borderId="82" xfId="0" applyFont="1" applyFill="1" applyBorder="1" applyAlignment="1">
      <alignment horizontal="left" vertical="center" wrapText="1"/>
    </xf>
    <xf numFmtId="0" fontId="33" fillId="32" borderId="83" xfId="0" applyFont="1" applyFill="1" applyBorder="1" applyAlignment="1">
      <alignment horizontal="left" vertical="center" wrapText="1"/>
    </xf>
    <xf numFmtId="0" fontId="42" fillId="29" borderId="49" xfId="0" applyFont="1" applyFill="1" applyBorder="1" applyAlignment="1">
      <alignment horizontal="center" vertical="center"/>
    </xf>
    <xf numFmtId="0" fontId="42" fillId="29" borderId="50" xfId="0" applyFont="1" applyFill="1" applyBorder="1" applyAlignment="1">
      <alignment horizontal="center" vertical="center"/>
    </xf>
    <xf numFmtId="0" fontId="42" fillId="29" borderId="51" xfId="0" applyFont="1" applyFill="1" applyBorder="1" applyAlignment="1">
      <alignment horizontal="center" vertical="center"/>
    </xf>
    <xf numFmtId="0" fontId="45" fillId="25" borderId="49" xfId="0" applyFont="1" applyFill="1" applyBorder="1" applyAlignment="1">
      <alignment horizontal="center"/>
    </xf>
    <xf numFmtId="0" fontId="45" fillId="25" borderId="50" xfId="0" applyFont="1" applyFill="1" applyBorder="1" applyAlignment="1">
      <alignment horizontal="center"/>
    </xf>
    <xf numFmtId="0" fontId="45" fillId="25" borderId="51" xfId="0" applyFont="1" applyFill="1" applyBorder="1" applyAlignment="1">
      <alignment horizontal="center"/>
    </xf>
    <xf numFmtId="0" fontId="83" fillId="36" borderId="46" xfId="0" applyFont="1" applyFill="1" applyBorder="1" applyAlignment="1">
      <alignment horizontal="justify" vertical="center" wrapText="1"/>
    </xf>
    <xf numFmtId="0" fontId="83" fillId="36" borderId="47" xfId="0" applyFont="1" applyFill="1" applyBorder="1" applyAlignment="1">
      <alignment horizontal="justify" vertical="center" wrapText="1"/>
    </xf>
    <xf numFmtId="0" fontId="83" fillId="36" borderId="48" xfId="0" applyFont="1" applyFill="1" applyBorder="1" applyAlignment="1">
      <alignment horizontal="justify" vertical="center" wrapText="1"/>
    </xf>
    <xf numFmtId="4" fontId="34" fillId="31" borderId="63" xfId="104" applyNumberFormat="1" applyFont="1" applyFill="1" applyBorder="1" applyAlignment="1" applyProtection="1">
      <alignment horizontal="left" vertical="center"/>
    </xf>
    <xf numFmtId="4" fontId="34" fillId="31" borderId="58" xfId="104" applyNumberFormat="1" applyFont="1" applyFill="1" applyBorder="1" applyAlignment="1" applyProtection="1">
      <alignment horizontal="left" vertical="center"/>
    </xf>
    <xf numFmtId="4" fontId="34" fillId="31" borderId="59" xfId="104" applyNumberFormat="1" applyFont="1" applyFill="1" applyBorder="1" applyAlignment="1" applyProtection="1">
      <alignment horizontal="left" vertical="center"/>
    </xf>
    <xf numFmtId="0" fontId="34" fillId="0" borderId="39" xfId="0" applyFont="1" applyBorder="1" applyAlignment="1">
      <alignment horizontal="left" vertical="center" wrapText="1"/>
    </xf>
    <xf numFmtId="0" fontId="38" fillId="36" borderId="44" xfId="0" applyFont="1" applyFill="1" applyBorder="1" applyAlignment="1">
      <alignment horizontal="justify" vertical="center" wrapText="1"/>
    </xf>
    <xf numFmtId="0" fontId="38" fillId="36" borderId="0" xfId="0" applyFont="1" applyFill="1" applyAlignment="1">
      <alignment horizontal="justify" vertical="center" wrapText="1"/>
    </xf>
    <xf numFmtId="0" fontId="38" fillId="36" borderId="45" xfId="0" applyFont="1" applyFill="1" applyBorder="1" applyAlignment="1">
      <alignment horizontal="justify" vertical="center" wrapText="1"/>
    </xf>
    <xf numFmtId="0" fontId="3" fillId="36" borderId="44" xfId="0" applyFont="1" applyFill="1" applyBorder="1" applyAlignment="1">
      <alignment horizontal="justify" vertical="center"/>
    </xf>
    <xf numFmtId="0" fontId="30" fillId="36" borderId="0" xfId="0" applyFont="1" applyFill="1" applyAlignment="1">
      <alignment horizontal="justify" vertical="center" wrapText="1"/>
    </xf>
    <xf numFmtId="0" fontId="30" fillId="36" borderId="45" xfId="0" applyFont="1" applyFill="1" applyBorder="1" applyAlignment="1">
      <alignment horizontal="justify" vertical="center" wrapText="1"/>
    </xf>
    <xf numFmtId="0" fontId="38" fillId="0" borderId="44" xfId="0" applyFont="1" applyBorder="1" applyAlignment="1">
      <alignment horizontal="justify" vertical="center" wrapText="1"/>
    </xf>
    <xf numFmtId="0" fontId="38" fillId="0" borderId="0" xfId="0" applyFont="1" applyAlignment="1">
      <alignment horizontal="justify" vertical="center" wrapText="1"/>
    </xf>
    <xf numFmtId="0" fontId="38" fillId="0" borderId="45" xfId="0" applyFont="1" applyBorder="1" applyAlignment="1">
      <alignment horizontal="justify" vertical="center" wrapText="1"/>
    </xf>
    <xf numFmtId="4" fontId="32" fillId="29" borderId="17" xfId="104" applyNumberFormat="1" applyFont="1" applyFill="1" applyBorder="1" applyAlignment="1" applyProtection="1">
      <alignment horizontal="left" vertical="center"/>
    </xf>
    <xf numFmtId="4" fontId="32" fillId="29" borderId="14" xfId="104" applyNumberFormat="1" applyFont="1" applyFill="1" applyBorder="1" applyAlignment="1" applyProtection="1">
      <alignment horizontal="left" vertical="center"/>
    </xf>
    <xf numFmtId="4" fontId="32" fillId="29" borderId="70" xfId="104" applyNumberFormat="1" applyFont="1" applyFill="1" applyBorder="1" applyAlignment="1" applyProtection="1">
      <alignment horizontal="left" vertical="center"/>
    </xf>
    <xf numFmtId="4" fontId="30" fillId="29" borderId="0" xfId="104" applyNumberFormat="1" applyFont="1" applyFill="1" applyBorder="1" applyAlignment="1" applyProtection="1">
      <alignment horizontal="left" vertical="center"/>
    </xf>
    <xf numFmtId="4" fontId="30" fillId="29" borderId="39" xfId="104" applyNumberFormat="1" applyFont="1" applyFill="1" applyBorder="1" applyAlignment="1" applyProtection="1">
      <alignment horizontal="left" vertical="center"/>
    </xf>
    <xf numFmtId="4" fontId="32" fillId="29" borderId="39" xfId="104" applyNumberFormat="1" applyFont="1" applyFill="1" applyBorder="1" applyAlignment="1" applyProtection="1">
      <alignment horizontal="left" vertical="center"/>
    </xf>
    <xf numFmtId="4" fontId="32" fillId="29" borderId="78" xfId="104" applyNumberFormat="1" applyFont="1" applyFill="1" applyBorder="1" applyAlignment="1" applyProtection="1">
      <alignment horizontal="left" vertical="center"/>
    </xf>
    <xf numFmtId="0" fontId="33" fillId="32" borderId="52" xfId="0" applyFont="1" applyFill="1" applyBorder="1" applyAlignment="1">
      <alignment horizontal="center" vertical="center"/>
    </xf>
    <xf numFmtId="0" fontId="33" fillId="32" borderId="76" xfId="0" applyFont="1" applyFill="1" applyBorder="1" applyAlignment="1">
      <alignment horizontal="center" vertical="center"/>
    </xf>
    <xf numFmtId="0" fontId="33" fillId="32" borderId="77" xfId="0" applyFont="1" applyFill="1" applyBorder="1" applyAlignment="1">
      <alignment horizontal="center" vertical="center"/>
    </xf>
    <xf numFmtId="176" fontId="65" fillId="34" borderId="29" xfId="0" applyNumberFormat="1" applyFont="1" applyFill="1" applyBorder="1" applyAlignment="1">
      <alignment horizontal="left" vertical="center" wrapText="1"/>
    </xf>
    <xf numFmtId="176" fontId="65" fillId="34" borderId="25" xfId="0" applyNumberFormat="1" applyFont="1" applyFill="1" applyBorder="1" applyAlignment="1">
      <alignment horizontal="left" vertical="center" wrapText="1"/>
    </xf>
    <xf numFmtId="176" fontId="65" fillId="34" borderId="30" xfId="0" applyNumberFormat="1" applyFont="1" applyFill="1" applyBorder="1" applyAlignment="1">
      <alignment horizontal="left" vertical="center" wrapText="1"/>
    </xf>
    <xf numFmtId="0" fontId="25" fillId="25" borderId="15" xfId="1" applyFont="1" applyFill="1" applyBorder="1" applyAlignment="1">
      <alignment horizontal="center" vertical="center"/>
    </xf>
    <xf numFmtId="0" fontId="25" fillId="25" borderId="16" xfId="1" applyFont="1" applyFill="1" applyBorder="1" applyAlignment="1">
      <alignment horizontal="center" vertical="center"/>
    </xf>
    <xf numFmtId="0" fontId="25" fillId="25" borderId="17" xfId="1" applyFont="1" applyFill="1" applyBorder="1" applyAlignment="1">
      <alignment horizontal="center" vertical="center"/>
    </xf>
    <xf numFmtId="0" fontId="25" fillId="30" borderId="15" xfId="1" applyFont="1"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5" fillId="30" borderId="16" xfId="1" applyFont="1" applyFill="1" applyBorder="1" applyAlignment="1">
      <alignment horizontal="center" vertical="center"/>
    </xf>
    <xf numFmtId="0" fontId="25" fillId="30" borderId="17" xfId="1" applyFont="1" applyFill="1" applyBorder="1" applyAlignment="1">
      <alignment horizontal="center" vertical="center"/>
    </xf>
    <xf numFmtId="0" fontId="24" fillId="0" borderId="15" xfId="0" applyFont="1" applyBorder="1" applyAlignment="1">
      <alignment vertical="center"/>
    </xf>
    <xf numFmtId="0" fontId="24" fillId="0" borderId="16" xfId="0" applyFont="1" applyBorder="1" applyAlignment="1">
      <alignment vertical="center"/>
    </xf>
    <xf numFmtId="0" fontId="24" fillId="0" borderId="17" xfId="0" applyFont="1" applyBorder="1" applyAlignment="1">
      <alignment vertical="center"/>
    </xf>
    <xf numFmtId="176" fontId="29" fillId="34" borderId="29" xfId="0" applyNumberFormat="1" applyFont="1" applyFill="1" applyBorder="1" applyAlignment="1">
      <alignment horizontal="left" vertical="center" wrapText="1"/>
    </xf>
    <xf numFmtId="176" fontId="29" fillId="34" borderId="25" xfId="0" applyNumberFormat="1" applyFont="1" applyFill="1" applyBorder="1" applyAlignment="1">
      <alignment horizontal="left" vertical="center" wrapText="1"/>
    </xf>
    <xf numFmtId="176" fontId="29" fillId="34" borderId="30" xfId="0" applyNumberFormat="1" applyFont="1" applyFill="1" applyBorder="1" applyAlignment="1">
      <alignment horizontal="left" vertical="center" wrapText="1"/>
    </xf>
    <xf numFmtId="176" fontId="65" fillId="34" borderId="26" xfId="0" applyNumberFormat="1" applyFont="1" applyFill="1" applyBorder="1" applyAlignment="1">
      <alignment horizontal="left" vertical="center" wrapText="1"/>
    </xf>
    <xf numFmtId="176" fontId="65" fillId="34" borderId="27" xfId="0" applyNumberFormat="1" applyFont="1" applyFill="1" applyBorder="1" applyAlignment="1">
      <alignment horizontal="left" vertical="center" wrapText="1"/>
    </xf>
    <xf numFmtId="176" fontId="65" fillId="34" borderId="28" xfId="0" applyNumberFormat="1" applyFont="1" applyFill="1" applyBorder="1" applyAlignment="1">
      <alignment horizontal="left" vertical="center" wrapText="1"/>
    </xf>
    <xf numFmtId="0" fontId="24" fillId="0" borderId="15" xfId="0" applyFont="1" applyBorder="1" applyAlignment="1">
      <alignment vertical="center" wrapText="1"/>
    </xf>
    <xf numFmtId="0" fontId="24" fillId="0" borderId="16" xfId="0" applyFont="1" applyBorder="1" applyAlignment="1">
      <alignment vertical="center" wrapText="1"/>
    </xf>
    <xf numFmtId="0" fontId="24" fillId="0" borderId="17" xfId="0" applyFont="1" applyBorder="1" applyAlignment="1">
      <alignment vertical="center" wrapText="1"/>
    </xf>
    <xf numFmtId="0" fontId="25" fillId="26" borderId="15" xfId="1" applyFont="1" applyFill="1" applyBorder="1" applyAlignment="1">
      <alignment horizontal="center" vertical="center"/>
    </xf>
    <xf numFmtId="0" fontId="25" fillId="26" borderId="16" xfId="1" applyFont="1" applyFill="1" applyBorder="1" applyAlignment="1">
      <alignment horizontal="center" vertical="center"/>
    </xf>
    <xf numFmtId="0" fontId="25" fillId="26" borderId="17" xfId="1" applyFont="1" applyFill="1" applyBorder="1" applyAlignment="1">
      <alignment horizontal="center" vertical="center"/>
    </xf>
    <xf numFmtId="0" fontId="29" fillId="25" borderId="16" xfId="0" applyFont="1" applyFill="1" applyBorder="1" applyAlignment="1">
      <alignment horizontal="left" vertical="center"/>
    </xf>
    <xf numFmtId="0" fontId="0" fillId="25" borderId="16" xfId="0" applyFill="1" applyBorder="1" applyAlignment="1">
      <alignment horizontal="left" vertical="center"/>
    </xf>
    <xf numFmtId="0" fontId="0" fillId="25" borderId="17" xfId="0" applyFill="1" applyBorder="1" applyAlignment="1">
      <alignment horizontal="left" vertical="center"/>
    </xf>
    <xf numFmtId="0" fontId="24" fillId="29" borderId="14" xfId="1" applyFont="1" applyFill="1" applyBorder="1" applyAlignment="1">
      <alignment horizontal="left" vertical="center" wrapText="1"/>
    </xf>
    <xf numFmtId="0" fontId="24" fillId="0" borderId="15" xfId="1" applyFont="1" applyBorder="1" applyAlignment="1">
      <alignment horizontal="left" vertical="center" wrapText="1"/>
    </xf>
    <xf numFmtId="0" fontId="24" fillId="0" borderId="16" xfId="1" applyFont="1" applyBorder="1" applyAlignment="1">
      <alignment horizontal="left" vertical="center" wrapText="1"/>
    </xf>
    <xf numFmtId="0" fontId="24" fillId="0" borderId="17" xfId="1" applyFont="1" applyBorder="1" applyAlignment="1">
      <alignment horizontal="left" vertical="center" wrapText="1"/>
    </xf>
    <xf numFmtId="0" fontId="25" fillId="25" borderId="15" xfId="1" applyFont="1" applyFill="1" applyBorder="1" applyAlignment="1">
      <alignment horizontal="center" vertical="center" wrapText="1"/>
    </xf>
    <xf numFmtId="0" fontId="25" fillId="25" borderId="16" xfId="1" applyFont="1" applyFill="1" applyBorder="1" applyAlignment="1">
      <alignment horizontal="center" vertical="center" wrapText="1"/>
    </xf>
    <xf numFmtId="0" fontId="25" fillId="25" borderId="17" xfId="1" applyFont="1" applyFill="1" applyBorder="1" applyAlignment="1">
      <alignment horizontal="center" vertical="center" wrapText="1"/>
    </xf>
    <xf numFmtId="0" fontId="25" fillId="26" borderId="15" xfId="1" applyFont="1" applyFill="1" applyBorder="1" applyAlignment="1">
      <alignment horizontal="left" vertical="center" wrapText="1"/>
    </xf>
    <xf numFmtId="0" fontId="25" fillId="26" borderId="16" xfId="1" applyFont="1" applyFill="1" applyBorder="1" applyAlignment="1">
      <alignment horizontal="left" vertical="center" wrapText="1"/>
    </xf>
    <xf numFmtId="0" fontId="25" fillId="26" borderId="17" xfId="1" applyFont="1" applyFill="1" applyBorder="1" applyAlignment="1">
      <alignment horizontal="left" vertical="center" wrapText="1"/>
    </xf>
    <xf numFmtId="0" fontId="24" fillId="29" borderId="15" xfId="1" applyFont="1" applyFill="1" applyBorder="1" applyAlignment="1">
      <alignment horizontal="left" vertical="center" wrapText="1"/>
    </xf>
    <xf numFmtId="0" fontId="24" fillId="29" borderId="16" xfId="1" applyFont="1" applyFill="1" applyBorder="1" applyAlignment="1">
      <alignment horizontal="left" vertical="center" wrapText="1"/>
    </xf>
    <xf numFmtId="0" fontId="24" fillId="29" borderId="17" xfId="1" applyFont="1" applyFill="1" applyBorder="1" applyAlignment="1">
      <alignment horizontal="left" vertical="center" wrapText="1"/>
    </xf>
    <xf numFmtId="0" fontId="25" fillId="29" borderId="14" xfId="1" applyFont="1" applyFill="1" applyBorder="1" applyAlignment="1" applyProtection="1">
      <alignment horizontal="center" vertical="center" wrapText="1"/>
      <protection locked="0"/>
    </xf>
    <xf numFmtId="0" fontId="24" fillId="29" borderId="14" xfId="1" applyFont="1" applyFill="1" applyBorder="1" applyAlignment="1" applyProtection="1">
      <alignment horizontal="center" vertical="center"/>
      <protection locked="0"/>
    </xf>
    <xf numFmtId="0" fontId="25" fillId="0" borderId="15" xfId="1" applyFont="1" applyBorder="1" applyAlignment="1">
      <alignment horizontal="center" vertical="center" wrapText="1"/>
    </xf>
    <xf numFmtId="0" fontId="24" fillId="0" borderId="16" xfId="1" applyFont="1" applyBorder="1" applyAlignment="1">
      <alignment horizontal="center" vertical="center" wrapText="1"/>
    </xf>
    <xf numFmtId="0" fontId="24" fillId="0" borderId="17" xfId="1" applyFont="1" applyBorder="1" applyAlignment="1">
      <alignment horizontal="center" vertical="center" wrapText="1"/>
    </xf>
    <xf numFmtId="0" fontId="24" fillId="0" borderId="15" xfId="1" applyFont="1" applyBorder="1" applyAlignment="1">
      <alignment horizontal="center" vertical="center" wrapText="1"/>
    </xf>
    <xf numFmtId="0" fontId="25" fillId="26" borderId="15" xfId="1" applyFont="1" applyFill="1" applyBorder="1" applyAlignment="1">
      <alignment horizontal="center" vertical="center" wrapText="1"/>
    </xf>
    <xf numFmtId="0" fontId="25" fillId="26" borderId="16" xfId="1" applyFont="1" applyFill="1" applyBorder="1" applyAlignment="1">
      <alignment horizontal="center" vertical="center" wrapText="1"/>
    </xf>
    <xf numFmtId="0" fontId="25" fillId="26" borderId="17" xfId="1" applyFont="1" applyFill="1" applyBorder="1" applyAlignment="1">
      <alignment horizontal="center" vertical="center" wrapText="1"/>
    </xf>
    <xf numFmtId="49" fontId="29" fillId="0" borderId="15" xfId="0" applyNumberFormat="1" applyFont="1" applyBorder="1" applyAlignment="1" applyProtection="1">
      <alignment horizontal="center" vertical="center" wrapText="1"/>
      <protection locked="0"/>
    </xf>
    <xf numFmtId="49" fontId="29" fillId="0" borderId="34" xfId="0" applyNumberFormat="1" applyFont="1" applyBorder="1" applyAlignment="1" applyProtection="1">
      <alignment horizontal="center" vertical="center" wrapText="1"/>
      <protection locked="0"/>
    </xf>
    <xf numFmtId="166" fontId="27" fillId="0" borderId="15" xfId="1" applyNumberFormat="1" applyFont="1" applyBorder="1" applyAlignment="1">
      <alignment horizontal="center" vertical="center"/>
    </xf>
    <xf numFmtId="166" fontId="27" fillId="0" borderId="17" xfId="1" applyNumberFormat="1" applyFont="1" applyBorder="1" applyAlignment="1">
      <alignment horizontal="center" vertical="center"/>
    </xf>
    <xf numFmtId="0" fontId="24" fillId="29" borderId="15" xfId="0" applyFont="1" applyFill="1" applyBorder="1" applyAlignment="1">
      <alignment vertical="center"/>
    </xf>
    <xf numFmtId="0" fontId="24" fillId="29" borderId="16" xfId="0" applyFont="1" applyFill="1" applyBorder="1" applyAlignment="1">
      <alignment vertical="center"/>
    </xf>
    <xf numFmtId="0" fontId="24" fillId="29" borderId="17" xfId="0" applyFont="1" applyFill="1" applyBorder="1" applyAlignment="1">
      <alignment vertical="center"/>
    </xf>
    <xf numFmtId="0" fontId="27" fillId="0" borderId="16" xfId="0" applyFont="1" applyBorder="1" applyAlignment="1">
      <alignment vertical="center"/>
    </xf>
    <xf numFmtId="0" fontId="27" fillId="0" borderId="17" xfId="0" applyFont="1" applyBorder="1" applyAlignment="1">
      <alignment vertical="center"/>
    </xf>
    <xf numFmtId="0" fontId="25" fillId="30" borderId="15" xfId="1" applyFont="1" applyFill="1" applyBorder="1" applyAlignment="1">
      <alignment horizontal="center" vertical="center" wrapText="1"/>
    </xf>
    <xf numFmtId="0" fontId="25" fillId="30" borderId="16" xfId="1" applyFont="1" applyFill="1" applyBorder="1" applyAlignment="1">
      <alignment horizontal="center" vertical="center" wrapText="1"/>
    </xf>
    <xf numFmtId="0" fontId="25" fillId="30" borderId="17" xfId="1" applyFont="1" applyFill="1" applyBorder="1" applyAlignment="1">
      <alignment horizontal="center" vertical="center" wrapText="1"/>
    </xf>
    <xf numFmtId="0" fontId="25" fillId="30" borderId="14" xfId="1" applyFont="1" applyFill="1" applyBorder="1" applyAlignment="1">
      <alignment horizontal="center" vertical="center"/>
    </xf>
    <xf numFmtId="176" fontId="65" fillId="34" borderId="31" xfId="0" applyNumberFormat="1" applyFont="1" applyFill="1" applyBorder="1" applyAlignment="1">
      <alignment horizontal="left" vertical="center" wrapText="1"/>
    </xf>
    <xf numFmtId="176" fontId="65" fillId="34" borderId="32" xfId="0" applyNumberFormat="1" applyFont="1" applyFill="1" applyBorder="1" applyAlignment="1">
      <alignment horizontal="left" vertical="center" wrapText="1"/>
    </xf>
    <xf numFmtId="176" fontId="65" fillId="34" borderId="33" xfId="0" applyNumberFormat="1" applyFont="1" applyFill="1" applyBorder="1" applyAlignment="1">
      <alignment horizontal="left" vertical="center" wrapText="1"/>
    </xf>
    <xf numFmtId="0" fontId="24" fillId="29" borderId="15" xfId="1" applyFont="1" applyFill="1" applyBorder="1" applyAlignment="1">
      <alignment horizontal="left" vertical="center"/>
    </xf>
    <xf numFmtId="0" fontId="24" fillId="29" borderId="16" xfId="1" applyFont="1" applyFill="1" applyBorder="1" applyAlignment="1">
      <alignment horizontal="left" vertical="center"/>
    </xf>
    <xf numFmtId="0" fontId="24" fillId="29" borderId="17" xfId="1" applyFont="1" applyFill="1" applyBorder="1" applyAlignment="1">
      <alignment horizontal="left" vertical="center"/>
    </xf>
    <xf numFmtId="0" fontId="25" fillId="26" borderId="15" xfId="1" applyFont="1" applyFill="1" applyBorder="1" applyAlignment="1">
      <alignment horizontal="left" vertical="center"/>
    </xf>
    <xf numFmtId="0" fontId="25" fillId="26" borderId="16" xfId="1" applyFont="1" applyFill="1" applyBorder="1" applyAlignment="1">
      <alignment horizontal="left" vertical="center"/>
    </xf>
    <xf numFmtId="0" fontId="25" fillId="26" borderId="17" xfId="1" applyFont="1" applyFill="1" applyBorder="1" applyAlignment="1">
      <alignment horizontal="left" vertical="center"/>
    </xf>
    <xf numFmtId="0" fontId="25" fillId="29" borderId="15" xfId="1" applyFont="1" applyFill="1" applyBorder="1" applyAlignment="1">
      <alignment horizontal="center" vertical="center" wrapText="1"/>
    </xf>
    <xf numFmtId="0" fontId="25" fillId="29" borderId="16" xfId="1" applyFont="1" applyFill="1" applyBorder="1" applyAlignment="1">
      <alignment horizontal="center" vertical="center" wrapText="1"/>
    </xf>
    <xf numFmtId="0" fontId="25" fillId="29" borderId="17" xfId="1" applyFont="1" applyFill="1" applyBorder="1" applyAlignment="1">
      <alignment horizontal="center" vertical="center" wrapText="1"/>
    </xf>
    <xf numFmtId="49" fontId="79" fillId="26" borderId="14" xfId="1" applyNumberFormat="1" applyFont="1" applyFill="1" applyBorder="1" applyAlignment="1">
      <alignment horizontal="center" vertical="center" wrapText="1"/>
    </xf>
    <xf numFmtId="0" fontId="25" fillId="30" borderId="15" xfId="1" applyFont="1" applyFill="1" applyBorder="1" applyAlignment="1">
      <alignment horizontal="left" vertical="center" wrapText="1"/>
    </xf>
    <xf numFmtId="0" fontId="25" fillId="30" borderId="16" xfId="1" applyFont="1" applyFill="1" applyBorder="1" applyAlignment="1">
      <alignment horizontal="left" vertical="center" wrapText="1"/>
    </xf>
    <xf numFmtId="0" fontId="25" fillId="30" borderId="17" xfId="1" applyFont="1" applyFill="1" applyBorder="1" applyAlignment="1">
      <alignment horizontal="left" vertical="center" wrapText="1"/>
    </xf>
    <xf numFmtId="49" fontId="25" fillId="29" borderId="15" xfId="1" applyNumberFormat="1" applyFont="1" applyFill="1" applyBorder="1" applyAlignment="1">
      <alignment horizontal="center" vertical="center" wrapText="1"/>
    </xf>
    <xf numFmtId="49" fontId="25" fillId="29" borderId="16" xfId="1" applyNumberFormat="1" applyFont="1" applyFill="1" applyBorder="1" applyAlignment="1">
      <alignment horizontal="center" vertical="center" wrapText="1"/>
    </xf>
    <xf numFmtId="49" fontId="25" fillId="29" borderId="17" xfId="1" applyNumberFormat="1" applyFont="1" applyFill="1" applyBorder="1" applyAlignment="1">
      <alignment horizontal="center" vertical="center" wrapText="1"/>
    </xf>
    <xf numFmtId="0" fontId="25" fillId="30" borderId="14" xfId="1" applyFont="1" applyFill="1" applyBorder="1" applyAlignment="1">
      <alignment horizontal="left" vertical="center" wrapText="1"/>
    </xf>
    <xf numFmtId="0" fontId="25" fillId="25" borderId="14" xfId="1" applyFont="1" applyFill="1" applyBorder="1" applyAlignment="1">
      <alignment horizontal="center" vertical="center" wrapText="1"/>
    </xf>
    <xf numFmtId="0" fontId="24" fillId="25" borderId="14" xfId="1" applyFont="1" applyFill="1" applyBorder="1" applyAlignment="1">
      <alignment horizontal="center" vertical="center"/>
    </xf>
    <xf numFmtId="0" fontId="29" fillId="29" borderId="15" xfId="1" applyFont="1" applyFill="1" applyBorder="1" applyAlignment="1">
      <alignment horizontal="center" vertical="center" wrapText="1"/>
    </xf>
    <xf numFmtId="0" fontId="29" fillId="29" borderId="16" xfId="1" applyFont="1" applyFill="1" applyBorder="1" applyAlignment="1">
      <alignment horizontal="center" vertical="center" wrapText="1"/>
    </xf>
    <xf numFmtId="0" fontId="29" fillId="29" borderId="17" xfId="1" applyFont="1" applyFill="1" applyBorder="1" applyAlignment="1">
      <alignment horizontal="center" vertical="center" wrapText="1"/>
    </xf>
    <xf numFmtId="176" fontId="27" fillId="34" borderId="38" xfId="0" quotePrefix="1" applyNumberFormat="1" applyFont="1" applyFill="1" applyBorder="1" applyAlignment="1">
      <alignment horizontal="center" vertical="center" wrapText="1"/>
    </xf>
    <xf numFmtId="176" fontId="27" fillId="34" borderId="39" xfId="0" quotePrefix="1" applyNumberFormat="1" applyFont="1" applyFill="1" applyBorder="1" applyAlignment="1">
      <alignment horizontal="center" vertical="center" wrapText="1"/>
    </xf>
    <xf numFmtId="176" fontId="27" fillId="34" borderId="68" xfId="0" quotePrefix="1" applyNumberFormat="1" applyFont="1" applyFill="1" applyBorder="1" applyAlignment="1">
      <alignment horizontal="center" vertical="center" wrapText="1"/>
    </xf>
    <xf numFmtId="176" fontId="27" fillId="34" borderId="2" xfId="0" quotePrefix="1" applyNumberFormat="1" applyFont="1" applyFill="1" applyBorder="1" applyAlignment="1">
      <alignment horizontal="center" vertical="center" wrapText="1"/>
    </xf>
    <xf numFmtId="176" fontId="27" fillId="34" borderId="0" xfId="0" quotePrefix="1" applyNumberFormat="1" applyFont="1" applyFill="1" applyAlignment="1">
      <alignment horizontal="center" vertical="center" wrapText="1"/>
    </xf>
    <xf numFmtId="176" fontId="27" fillId="34" borderId="21" xfId="0" quotePrefix="1" applyNumberFormat="1" applyFont="1" applyFill="1" applyBorder="1" applyAlignment="1">
      <alignment horizontal="center" vertical="center" wrapText="1"/>
    </xf>
    <xf numFmtId="176" fontId="27" fillId="34" borderId="19" xfId="0" quotePrefix="1" applyNumberFormat="1" applyFont="1" applyFill="1" applyBorder="1" applyAlignment="1">
      <alignment horizontal="center" vertical="center" wrapText="1"/>
    </xf>
    <xf numFmtId="176" fontId="27" fillId="34" borderId="20" xfId="0" quotePrefix="1" applyNumberFormat="1" applyFont="1" applyFill="1" applyBorder="1" applyAlignment="1">
      <alignment horizontal="center" vertical="center" wrapText="1"/>
    </xf>
    <xf numFmtId="176" fontId="27" fillId="34" borderId="18" xfId="0" quotePrefix="1" applyNumberFormat="1" applyFont="1" applyFill="1" applyBorder="1" applyAlignment="1">
      <alignment horizontal="center" vertical="center" wrapText="1"/>
    </xf>
    <xf numFmtId="0" fontId="27" fillId="29" borderId="38" xfId="1" applyFont="1" applyFill="1" applyBorder="1" applyAlignment="1">
      <alignment horizontal="center" vertical="center" wrapText="1"/>
    </xf>
    <xf numFmtId="0" fontId="27" fillId="29" borderId="39" xfId="1" applyFont="1" applyFill="1" applyBorder="1" applyAlignment="1">
      <alignment horizontal="center" vertical="center" wrapText="1"/>
    </xf>
    <xf numFmtId="0" fontId="27" fillId="29" borderId="68" xfId="1" applyFont="1" applyFill="1" applyBorder="1" applyAlignment="1">
      <alignment horizontal="center" vertical="center" wrapText="1"/>
    </xf>
    <xf numFmtId="0" fontId="27" fillId="29" borderId="2" xfId="1" applyFont="1" applyFill="1" applyBorder="1" applyAlignment="1">
      <alignment horizontal="center" vertical="center" wrapText="1"/>
    </xf>
    <xf numFmtId="0" fontId="27" fillId="29" borderId="0" xfId="1" applyFont="1" applyFill="1" applyAlignment="1">
      <alignment horizontal="center" vertical="center" wrapText="1"/>
    </xf>
    <xf numFmtId="0" fontId="27" fillId="29" borderId="21" xfId="1" applyFont="1" applyFill="1" applyBorder="1" applyAlignment="1">
      <alignment horizontal="center" vertical="center" wrapText="1"/>
    </xf>
    <xf numFmtId="0" fontId="27" fillId="29" borderId="19" xfId="1" applyFont="1" applyFill="1" applyBorder="1" applyAlignment="1">
      <alignment horizontal="center" vertical="center" wrapText="1"/>
    </xf>
    <xf numFmtId="0" fontId="27" fillId="29" borderId="20" xfId="1" applyFont="1" applyFill="1" applyBorder="1" applyAlignment="1">
      <alignment horizontal="center" vertical="center" wrapText="1"/>
    </xf>
    <xf numFmtId="0" fontId="27" fillId="29" borderId="18" xfId="1" applyFont="1" applyFill="1" applyBorder="1" applyAlignment="1">
      <alignment horizontal="center" vertical="center" wrapText="1"/>
    </xf>
    <xf numFmtId="0" fontId="25" fillId="29" borderId="4" xfId="1" applyFont="1" applyFill="1" applyBorder="1" applyAlignment="1">
      <alignment horizontal="center" vertical="center" wrapText="1"/>
    </xf>
    <xf numFmtId="0" fontId="25" fillId="29" borderId="1" xfId="1" applyFont="1" applyFill="1" applyBorder="1" applyAlignment="1">
      <alignment horizontal="center" vertical="center" wrapText="1"/>
    </xf>
    <xf numFmtId="0" fontId="24" fillId="29" borderId="35" xfId="1" applyFont="1" applyFill="1" applyBorder="1" applyAlignment="1">
      <alignment horizontal="left" vertical="center" wrapText="1"/>
    </xf>
    <xf numFmtId="0" fontId="24" fillId="29" borderId="36" xfId="1" applyFont="1" applyFill="1" applyBorder="1" applyAlignment="1">
      <alignment horizontal="left" vertical="center" wrapText="1"/>
    </xf>
    <xf numFmtId="0" fontId="24" fillId="29" borderId="37" xfId="1" applyFont="1" applyFill="1" applyBorder="1" applyAlignment="1">
      <alignment horizontal="left" vertical="center" wrapText="1"/>
    </xf>
    <xf numFmtId="0" fontId="24" fillId="29" borderId="19" xfId="1" applyFont="1" applyFill="1" applyBorder="1" applyAlignment="1">
      <alignment horizontal="left" vertical="center" wrapText="1"/>
    </xf>
    <xf numFmtId="0" fontId="24" fillId="29" borderId="20" xfId="1" applyFont="1" applyFill="1" applyBorder="1" applyAlignment="1">
      <alignment horizontal="left" vertical="center" wrapText="1"/>
    </xf>
    <xf numFmtId="0" fontId="24" fillId="29" borderId="18" xfId="1" applyFont="1" applyFill="1" applyBorder="1" applyAlignment="1">
      <alignment horizontal="left" vertical="center" wrapText="1"/>
    </xf>
    <xf numFmtId="169" fontId="27" fillId="29" borderId="4" xfId="1" applyNumberFormat="1" applyFont="1" applyFill="1" applyBorder="1" applyAlignment="1">
      <alignment horizontal="center" vertical="center"/>
    </xf>
    <xf numFmtId="169" fontId="27" fillId="29" borderId="1" xfId="1" applyNumberFormat="1" applyFont="1" applyFill="1" applyBorder="1" applyAlignment="1">
      <alignment horizontal="center" vertical="center"/>
    </xf>
    <xf numFmtId="0" fontId="29" fillId="0" borderId="15" xfId="1" applyFont="1" applyBorder="1" applyAlignment="1">
      <alignment horizontal="center" vertical="center" wrapText="1"/>
    </xf>
    <xf numFmtId="0" fontId="27" fillId="0" borderId="16" xfId="1" applyFont="1" applyBorder="1" applyAlignment="1">
      <alignment horizontal="center" vertical="center" wrapText="1"/>
    </xf>
    <xf numFmtId="0" fontId="27" fillId="0" borderId="17" xfId="1" applyFont="1" applyBorder="1" applyAlignment="1">
      <alignment horizontal="center" vertical="center" wrapText="1"/>
    </xf>
    <xf numFmtId="0" fontId="27" fillId="0" borderId="15" xfId="1" applyFont="1" applyBorder="1" applyAlignment="1">
      <alignment horizontal="left" vertical="center" wrapText="1"/>
    </xf>
    <xf numFmtId="0" fontId="27" fillId="0" borderId="16" xfId="1" applyFont="1" applyBorder="1" applyAlignment="1">
      <alignment horizontal="left" vertical="center" wrapText="1"/>
    </xf>
    <xf numFmtId="0" fontId="27" fillId="0" borderId="17" xfId="1" applyFont="1" applyBorder="1" applyAlignment="1">
      <alignment horizontal="left" vertical="center" wrapText="1"/>
    </xf>
    <xf numFmtId="0" fontId="27" fillId="0" borderId="15" xfId="1" applyFont="1" applyBorder="1" applyAlignment="1">
      <alignment horizontal="center" vertical="center" wrapText="1"/>
    </xf>
    <xf numFmtId="0" fontId="29" fillId="26" borderId="15" xfId="1" applyFont="1" applyFill="1" applyBorder="1" applyAlignment="1">
      <alignment horizontal="center" vertical="center" wrapText="1"/>
    </xf>
    <xf numFmtId="0" fontId="29" fillId="26" borderId="16" xfId="1" applyFont="1" applyFill="1" applyBorder="1" applyAlignment="1">
      <alignment horizontal="center" vertical="center" wrapText="1"/>
    </xf>
    <xf numFmtId="0" fontId="29" fillId="26" borderId="17" xfId="1" applyFont="1" applyFill="1" applyBorder="1" applyAlignment="1">
      <alignment horizontal="center" vertical="center" wrapText="1"/>
    </xf>
    <xf numFmtId="49" fontId="27" fillId="0" borderId="15" xfId="0" applyNumberFormat="1" applyFont="1" applyBorder="1" applyAlignment="1">
      <alignment horizontal="center" vertical="center" wrapText="1"/>
    </xf>
    <xf numFmtId="49" fontId="27" fillId="0" borderId="34" xfId="0" applyNumberFormat="1" applyFont="1" applyBorder="1" applyAlignment="1">
      <alignment horizontal="center" vertical="center" wrapText="1"/>
    </xf>
    <xf numFmtId="49" fontId="27" fillId="0" borderId="15" xfId="1" applyNumberFormat="1" applyFont="1" applyBorder="1" applyAlignment="1">
      <alignment horizontal="center" vertical="center" wrapText="1"/>
    </xf>
    <xf numFmtId="49" fontId="27" fillId="0" borderId="17" xfId="1" applyNumberFormat="1" applyFont="1" applyBorder="1" applyAlignment="1">
      <alignment horizontal="center" vertical="center" wrapText="1"/>
    </xf>
    <xf numFmtId="0" fontId="29" fillId="30" borderId="15" xfId="1" applyFont="1" applyFill="1" applyBorder="1" applyAlignment="1">
      <alignment horizontal="center" vertical="center" wrapText="1"/>
    </xf>
    <xf numFmtId="0" fontId="29" fillId="30" borderId="16" xfId="1" applyFont="1" applyFill="1" applyBorder="1" applyAlignment="1">
      <alignment horizontal="center" vertical="center" wrapText="1"/>
    </xf>
    <xf numFmtId="0" fontId="29" fillId="30" borderId="17" xfId="1" applyFont="1" applyFill="1" applyBorder="1" applyAlignment="1">
      <alignment horizontal="center" vertical="center" wrapText="1"/>
    </xf>
    <xf numFmtId="0" fontId="29" fillId="25" borderId="15" xfId="1" applyFont="1" applyFill="1" applyBorder="1" applyAlignment="1">
      <alignment horizontal="center" vertical="center"/>
    </xf>
    <xf numFmtId="0" fontId="29" fillId="25" borderId="16" xfId="1" applyFont="1" applyFill="1" applyBorder="1" applyAlignment="1">
      <alignment horizontal="center" vertical="center"/>
    </xf>
    <xf numFmtId="0" fontId="29" fillId="25" borderId="17" xfId="1" applyFont="1" applyFill="1" applyBorder="1" applyAlignment="1">
      <alignment horizontal="center" vertical="center"/>
    </xf>
    <xf numFmtId="0" fontId="29" fillId="26" borderId="15" xfId="1" applyFont="1" applyFill="1" applyBorder="1" applyAlignment="1">
      <alignment horizontal="left" vertical="center" wrapText="1"/>
    </xf>
    <xf numFmtId="0" fontId="29" fillId="26" borderId="16" xfId="1" applyFont="1" applyFill="1" applyBorder="1" applyAlignment="1">
      <alignment horizontal="left" vertical="center" wrapText="1"/>
    </xf>
    <xf numFmtId="0" fontId="29" fillId="26" borderId="17" xfId="1" applyFont="1" applyFill="1" applyBorder="1" applyAlignment="1">
      <alignment horizontal="left" vertical="center" wrapText="1"/>
    </xf>
    <xf numFmtId="0" fontId="27" fillId="29" borderId="15" xfId="1" applyFont="1" applyFill="1" applyBorder="1" applyAlignment="1">
      <alignment horizontal="left" vertical="center" wrapText="1"/>
    </xf>
    <xf numFmtId="0" fontId="27" fillId="29" borderId="16" xfId="1" applyFont="1" applyFill="1" applyBorder="1" applyAlignment="1">
      <alignment horizontal="left" vertical="center" wrapText="1"/>
    </xf>
    <xf numFmtId="0" fontId="27" fillId="29" borderId="17" xfId="1" applyFont="1" applyFill="1" applyBorder="1" applyAlignment="1">
      <alignment horizontal="left" vertical="center" wrapText="1"/>
    </xf>
    <xf numFmtId="0" fontId="29" fillId="32" borderId="15" xfId="1" applyFont="1" applyFill="1" applyBorder="1" applyAlignment="1">
      <alignment horizontal="center" vertical="center" wrapText="1"/>
    </xf>
    <xf numFmtId="0" fontId="29" fillId="32" borderId="16" xfId="1" applyFont="1" applyFill="1" applyBorder="1" applyAlignment="1">
      <alignment horizontal="center" vertical="center" wrapText="1"/>
    </xf>
    <xf numFmtId="0" fontId="29" fillId="32" borderId="17" xfId="1" applyFont="1" applyFill="1" applyBorder="1" applyAlignment="1">
      <alignment horizontal="center" vertical="center" wrapText="1"/>
    </xf>
    <xf numFmtId="0" fontId="93" fillId="29" borderId="15" xfId="1" applyFont="1" applyFill="1" applyBorder="1" applyAlignment="1">
      <alignment horizontal="center" vertical="center" wrapText="1"/>
    </xf>
    <xf numFmtId="0" fontId="93" fillId="29" borderId="16" xfId="1" applyFont="1" applyFill="1" applyBorder="1" applyAlignment="1">
      <alignment horizontal="center" vertical="center" wrapText="1"/>
    </xf>
    <xf numFmtId="0" fontId="93" fillId="29" borderId="17" xfId="1" applyFont="1" applyFill="1" applyBorder="1" applyAlignment="1">
      <alignment horizontal="center" vertical="center" wrapText="1"/>
    </xf>
    <xf numFmtId="0" fontId="29" fillId="25" borderId="15" xfId="1" applyFont="1" applyFill="1" applyBorder="1" applyAlignment="1">
      <alignment horizontal="center" vertical="center" wrapText="1"/>
    </xf>
    <xf numFmtId="0" fontId="29" fillId="25" borderId="16" xfId="1" applyFont="1" applyFill="1" applyBorder="1" applyAlignment="1">
      <alignment horizontal="center" vertical="center" wrapText="1"/>
    </xf>
    <xf numFmtId="0" fontId="29" fillId="25" borderId="17" xfId="1" applyFont="1" applyFill="1" applyBorder="1" applyAlignment="1">
      <alignment horizontal="center" vertical="center" wrapText="1"/>
    </xf>
    <xf numFmtId="0" fontId="27" fillId="0" borderId="15" xfId="0" applyFont="1" applyBorder="1" applyAlignment="1">
      <alignment vertical="center"/>
    </xf>
    <xf numFmtId="0" fontId="27" fillId="0" borderId="15" xfId="0" applyFont="1" applyBorder="1" applyAlignment="1">
      <alignment vertical="center" wrapText="1"/>
    </xf>
    <xf numFmtId="0" fontId="27" fillId="0" borderId="16" xfId="0" applyFont="1" applyBorder="1" applyAlignment="1">
      <alignment vertical="center" wrapText="1"/>
    </xf>
    <xf numFmtId="0" fontId="27" fillId="0" borderId="17" xfId="0" applyFont="1" applyBorder="1" applyAlignment="1">
      <alignment vertical="center" wrapText="1"/>
    </xf>
    <xf numFmtId="0" fontId="29" fillId="30" borderId="14" xfId="1" applyFont="1" applyFill="1" applyBorder="1" applyAlignment="1">
      <alignment horizontal="center" vertical="center"/>
    </xf>
    <xf numFmtId="0" fontId="27" fillId="29" borderId="15" xfId="0" applyFont="1" applyFill="1" applyBorder="1" applyAlignment="1">
      <alignment vertical="center"/>
    </xf>
    <xf numFmtId="0" fontId="27" fillId="29" borderId="16" xfId="0" applyFont="1" applyFill="1" applyBorder="1" applyAlignment="1">
      <alignment vertical="center"/>
    </xf>
    <xf numFmtId="0" fontId="27" fillId="29" borderId="17" xfId="0" applyFont="1" applyFill="1" applyBorder="1" applyAlignment="1">
      <alignment vertical="center"/>
    </xf>
    <xf numFmtId="0" fontId="27" fillId="29" borderId="14" xfId="1" applyFont="1" applyFill="1" applyBorder="1" applyAlignment="1">
      <alignment horizontal="left" vertical="center" wrapText="1"/>
    </xf>
    <xf numFmtId="0" fontId="29" fillId="30" borderId="15" xfId="1" applyFont="1" applyFill="1" applyBorder="1" applyAlignment="1">
      <alignment horizontal="center" vertical="center"/>
    </xf>
    <xf numFmtId="0" fontId="29" fillId="30" borderId="16" xfId="1" applyFont="1" applyFill="1" applyBorder="1" applyAlignment="1">
      <alignment horizontal="center" vertical="center"/>
    </xf>
    <xf numFmtId="0" fontId="29" fillId="30" borderId="17" xfId="1" applyFont="1" applyFill="1" applyBorder="1" applyAlignment="1">
      <alignment horizontal="center" vertical="center"/>
    </xf>
    <xf numFmtId="0" fontId="29" fillId="26" borderId="15" xfId="1" applyFont="1" applyFill="1" applyBorder="1" applyAlignment="1">
      <alignment horizontal="center" vertical="center"/>
    </xf>
    <xf numFmtId="0" fontId="29" fillId="26" borderId="16" xfId="1" applyFont="1" applyFill="1" applyBorder="1" applyAlignment="1">
      <alignment horizontal="center" vertical="center"/>
    </xf>
    <xf numFmtId="0" fontId="29" fillId="26" borderId="17" xfId="1" applyFont="1" applyFill="1" applyBorder="1" applyAlignment="1">
      <alignment horizontal="center" vertical="center"/>
    </xf>
    <xf numFmtId="0" fontId="1" fillId="25" borderId="16" xfId="0" applyFont="1" applyFill="1" applyBorder="1" applyAlignment="1">
      <alignment horizontal="left" vertical="center"/>
    </xf>
    <xf numFmtId="0" fontId="1" fillId="25" borderId="17" xfId="0" applyFont="1" applyFill="1" applyBorder="1" applyAlignment="1">
      <alignment horizontal="left" vertical="center"/>
    </xf>
    <xf numFmtId="0" fontId="29" fillId="26" borderId="15" xfId="1" applyFont="1" applyFill="1" applyBorder="1" applyAlignment="1">
      <alignment horizontal="left" vertical="center"/>
    </xf>
    <xf numFmtId="0" fontId="29" fillId="26" borderId="16" xfId="1" applyFont="1" applyFill="1" applyBorder="1" applyAlignment="1">
      <alignment horizontal="left" vertical="center"/>
    </xf>
    <xf numFmtId="0" fontId="29" fillId="26" borderId="17" xfId="1" applyFont="1" applyFill="1" applyBorder="1" applyAlignment="1">
      <alignment horizontal="left"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49" fontId="29" fillId="29" borderId="15" xfId="1" applyNumberFormat="1" applyFont="1" applyFill="1" applyBorder="1" applyAlignment="1">
      <alignment horizontal="center" vertical="center" wrapText="1"/>
    </xf>
    <xf numFmtId="49" fontId="29" fillId="29" borderId="16" xfId="1" applyNumberFormat="1" applyFont="1" applyFill="1" applyBorder="1" applyAlignment="1">
      <alignment horizontal="center" vertical="center" wrapText="1"/>
    </xf>
    <xf numFmtId="49" fontId="29" fillId="29" borderId="17" xfId="1" applyNumberFormat="1" applyFont="1" applyFill="1" applyBorder="1" applyAlignment="1">
      <alignment horizontal="center" vertical="center" wrapText="1"/>
    </xf>
    <xf numFmtId="0" fontId="27" fillId="29" borderId="15" xfId="1" applyFont="1" applyFill="1" applyBorder="1" applyAlignment="1">
      <alignment horizontal="left" vertical="center"/>
    </xf>
    <xf numFmtId="0" fontId="27" fillId="29" borderId="16" xfId="1" applyFont="1" applyFill="1" applyBorder="1" applyAlignment="1">
      <alignment horizontal="left" vertical="center"/>
    </xf>
    <xf numFmtId="0" fontId="27" fillId="29" borderId="17" xfId="1" applyFont="1" applyFill="1" applyBorder="1" applyAlignment="1">
      <alignment horizontal="left" vertical="center"/>
    </xf>
    <xf numFmtId="49" fontId="79" fillId="26" borderId="15" xfId="1" applyNumberFormat="1" applyFont="1" applyFill="1" applyBorder="1" applyAlignment="1">
      <alignment horizontal="center" vertical="center" wrapText="1"/>
    </xf>
    <xf numFmtId="49" fontId="79" fillId="26" borderId="16" xfId="1" applyNumberFormat="1" applyFont="1" applyFill="1" applyBorder="1" applyAlignment="1">
      <alignment horizontal="center" vertical="center" wrapText="1"/>
    </xf>
    <xf numFmtId="49" fontId="79" fillId="26" borderId="17" xfId="1" applyNumberFormat="1" applyFont="1" applyFill="1" applyBorder="1" applyAlignment="1">
      <alignment horizontal="center" vertical="center" wrapText="1"/>
    </xf>
    <xf numFmtId="0" fontId="29" fillId="30" borderId="14" xfId="1" applyFont="1" applyFill="1" applyBorder="1" applyAlignment="1">
      <alignment horizontal="left" vertical="center" wrapText="1"/>
    </xf>
    <xf numFmtId="0" fontId="25" fillId="29" borderId="90" xfId="1" applyFont="1" applyFill="1" applyBorder="1" applyAlignment="1">
      <alignment horizontal="center" vertical="center" wrapText="1"/>
    </xf>
    <xf numFmtId="49" fontId="75" fillId="0" borderId="15" xfId="0" applyNumberFormat="1" applyFont="1" applyBorder="1" applyAlignment="1">
      <alignment horizontal="center" vertical="center" wrapText="1"/>
    </xf>
    <xf numFmtId="49" fontId="75" fillId="0" borderId="34" xfId="0" applyNumberFormat="1" applyFont="1" applyBorder="1" applyAlignment="1">
      <alignment horizontal="center" vertical="center" wrapText="1"/>
    </xf>
    <xf numFmtId="165" fontId="75" fillId="0" borderId="15" xfId="0" applyNumberFormat="1" applyFont="1" applyBorder="1" applyAlignment="1">
      <alignment horizontal="center" vertical="center" wrapText="1"/>
    </xf>
    <xf numFmtId="165" fontId="75" fillId="0" borderId="34" xfId="0" applyNumberFormat="1" applyFont="1" applyBorder="1" applyAlignment="1">
      <alignment horizontal="center" vertical="center" wrapText="1"/>
    </xf>
    <xf numFmtId="0" fontId="75" fillId="0" borderId="15" xfId="0" applyFont="1" applyBorder="1" applyAlignment="1">
      <alignment horizontal="center" vertical="center" wrapText="1"/>
    </xf>
    <xf numFmtId="0" fontId="86" fillId="25" borderId="95" xfId="0" applyFont="1" applyFill="1" applyBorder="1" applyAlignment="1" applyProtection="1">
      <alignment horizontal="center" vertical="center" wrapText="1"/>
      <protection hidden="1"/>
    </xf>
    <xf numFmtId="0" fontId="86" fillId="25" borderId="96" xfId="0" applyFont="1" applyFill="1" applyBorder="1" applyAlignment="1" applyProtection="1">
      <alignment horizontal="center" vertical="center" wrapText="1"/>
      <protection hidden="1"/>
    </xf>
    <xf numFmtId="0" fontId="86" fillId="25" borderId="100" xfId="0" applyFont="1" applyFill="1" applyBorder="1" applyAlignment="1" applyProtection="1">
      <alignment horizontal="center" vertical="center" wrapText="1"/>
      <protection hidden="1"/>
    </xf>
    <xf numFmtId="10" fontId="88" fillId="0" borderId="22" xfId="61" applyNumberFormat="1" applyFont="1" applyBorder="1" applyAlignment="1" applyProtection="1">
      <alignment horizontal="center" vertical="center"/>
      <protection hidden="1"/>
    </xf>
    <xf numFmtId="10" fontId="88" fillId="0" borderId="23" xfId="61" applyNumberFormat="1" applyFont="1" applyBorder="1" applyAlignment="1" applyProtection="1">
      <alignment horizontal="center" vertical="center"/>
      <protection hidden="1"/>
    </xf>
    <xf numFmtId="0" fontId="86" fillId="29" borderId="49" xfId="0" applyFont="1" applyFill="1" applyBorder="1" applyAlignment="1" applyProtection="1">
      <alignment horizontal="center" vertical="center"/>
      <protection hidden="1"/>
    </xf>
    <xf numFmtId="0" fontId="86" fillId="29" borderId="50" xfId="0" applyFont="1" applyFill="1" applyBorder="1" applyAlignment="1" applyProtection="1">
      <alignment horizontal="center" vertical="center"/>
      <protection hidden="1"/>
    </xf>
    <xf numFmtId="0" fontId="86" fillId="29" borderId="51" xfId="0" applyFont="1" applyFill="1" applyBorder="1" applyAlignment="1" applyProtection="1">
      <alignment horizontal="center" vertical="center"/>
      <protection hidden="1"/>
    </xf>
    <xf numFmtId="0" fontId="86" fillId="29" borderId="82" xfId="0" applyFont="1" applyFill="1" applyBorder="1" applyAlignment="1" applyProtection="1">
      <alignment horizontal="center" vertical="center"/>
      <protection hidden="1"/>
    </xf>
    <xf numFmtId="0" fontId="86" fillId="29" borderId="84" xfId="0" applyFont="1" applyFill="1" applyBorder="1" applyAlignment="1" applyProtection="1">
      <alignment horizontal="center" vertical="center"/>
      <protection hidden="1"/>
    </xf>
    <xf numFmtId="0" fontId="86" fillId="29" borderId="83" xfId="0" applyFont="1" applyFill="1" applyBorder="1" applyAlignment="1" applyProtection="1">
      <alignment horizontal="center" vertical="center"/>
      <protection hidden="1"/>
    </xf>
    <xf numFmtId="0" fontId="0" fillId="25" borderId="41" xfId="0" applyFill="1" applyBorder="1"/>
    <xf numFmtId="0" fontId="0" fillId="25" borderId="42" xfId="0" applyFill="1" applyBorder="1"/>
    <xf numFmtId="0" fontId="0" fillId="25" borderId="84" xfId="0" applyFill="1" applyBorder="1"/>
    <xf numFmtId="0" fontId="0" fillId="25" borderId="83" xfId="0" applyFill="1" applyBorder="1"/>
    <xf numFmtId="0" fontId="25" fillId="25" borderId="49" xfId="0" applyFont="1" applyFill="1" applyBorder="1" applyAlignment="1" applyProtection="1">
      <alignment horizontal="center" vertical="center"/>
      <protection hidden="1"/>
    </xf>
    <xf numFmtId="0" fontId="25" fillId="25" borderId="50" xfId="0" applyFont="1" applyFill="1" applyBorder="1" applyAlignment="1" applyProtection="1">
      <alignment horizontal="center" vertical="center"/>
      <protection hidden="1"/>
    </xf>
    <xf numFmtId="0" fontId="25" fillId="25" borderId="51" xfId="0" applyFont="1" applyFill="1" applyBorder="1" applyAlignment="1" applyProtection="1">
      <alignment horizontal="center" vertical="center"/>
      <protection hidden="1"/>
    </xf>
    <xf numFmtId="0" fontId="62" fillId="24" borderId="0" xfId="0" applyFont="1" applyFill="1" applyAlignment="1" applyProtection="1">
      <alignment horizontal="center" vertical="center" wrapText="1"/>
      <protection hidden="1"/>
    </xf>
    <xf numFmtId="0" fontId="62" fillId="24" borderId="98" xfId="0" applyFont="1" applyFill="1" applyBorder="1" applyAlignment="1" applyProtection="1">
      <alignment horizontal="center" vertical="center" wrapText="1"/>
      <protection hidden="1"/>
    </xf>
    <xf numFmtId="0" fontId="62" fillId="24" borderId="99" xfId="0" applyFont="1" applyFill="1" applyBorder="1" applyAlignment="1" applyProtection="1">
      <alignment horizontal="center" vertical="center" wrapText="1"/>
      <protection hidden="1"/>
    </xf>
    <xf numFmtId="0" fontId="62" fillId="24" borderId="97" xfId="0" applyFont="1" applyFill="1" applyBorder="1" applyAlignment="1" applyProtection="1">
      <alignment horizontal="center" vertical="center" wrapText="1"/>
      <protection hidden="1"/>
    </xf>
    <xf numFmtId="0" fontId="60" fillId="29" borderId="49" xfId="0" applyFont="1" applyFill="1" applyBorder="1" applyAlignment="1" applyProtection="1">
      <alignment horizontal="center" vertical="center"/>
      <protection hidden="1"/>
    </xf>
    <xf numFmtId="0" fontId="60" fillId="29" borderId="50" xfId="0" applyFont="1" applyFill="1" applyBorder="1" applyAlignment="1" applyProtection="1">
      <alignment horizontal="center" vertical="center"/>
      <protection hidden="1"/>
    </xf>
    <xf numFmtId="0" fontId="60" fillId="29" borderId="51" xfId="0" applyFont="1" applyFill="1" applyBorder="1" applyAlignment="1" applyProtection="1">
      <alignment horizontal="center" vertical="center"/>
      <protection hidden="1"/>
    </xf>
    <xf numFmtId="0" fontId="61" fillId="0" borderId="61" xfId="0" applyFont="1" applyBorder="1" applyAlignment="1" applyProtection="1">
      <alignment horizontal="left" vertical="center" wrapText="1"/>
      <protection hidden="1"/>
    </xf>
    <xf numFmtId="0" fontId="61" fillId="0" borderId="16" xfId="0" applyFont="1" applyBorder="1" applyAlignment="1" applyProtection="1">
      <alignment horizontal="left" vertical="center" wrapText="1"/>
      <protection hidden="1"/>
    </xf>
    <xf numFmtId="1" fontId="61" fillId="0" borderId="61" xfId="0" applyNumberFormat="1" applyFont="1" applyBorder="1" applyAlignment="1" applyProtection="1">
      <alignment horizontal="center" vertical="center"/>
      <protection hidden="1"/>
    </xf>
    <xf numFmtId="1" fontId="61" fillId="0" borderId="62" xfId="0" applyNumberFormat="1" applyFont="1" applyBorder="1" applyAlignment="1" applyProtection="1">
      <alignment horizontal="center" vertical="center"/>
      <protection hidden="1"/>
    </xf>
    <xf numFmtId="1" fontId="61" fillId="0" borderId="60" xfId="0" applyNumberFormat="1" applyFont="1" applyBorder="1" applyAlignment="1" applyProtection="1">
      <alignment horizontal="center" vertical="center"/>
      <protection hidden="1"/>
    </xf>
    <xf numFmtId="1" fontId="61" fillId="0" borderId="55" xfId="0" applyNumberFormat="1" applyFont="1" applyBorder="1" applyAlignment="1" applyProtection="1">
      <alignment horizontal="center" vertical="center"/>
      <protection hidden="1"/>
    </xf>
    <xf numFmtId="1" fontId="61" fillId="0" borderId="63" xfId="0" applyNumberFormat="1" applyFont="1" applyBorder="1" applyAlignment="1" applyProtection="1">
      <alignment horizontal="center" vertical="center"/>
      <protection hidden="1"/>
    </xf>
    <xf numFmtId="1" fontId="61" fillId="0" borderId="59" xfId="0" applyNumberFormat="1" applyFont="1" applyBorder="1" applyAlignment="1" applyProtection="1">
      <alignment horizontal="center" vertical="center"/>
      <protection hidden="1"/>
    </xf>
    <xf numFmtId="0" fontId="60" fillId="25" borderId="49" xfId="0" applyFont="1" applyFill="1" applyBorder="1" applyAlignment="1" applyProtection="1">
      <alignment horizontal="center" vertical="center" wrapText="1"/>
      <protection hidden="1"/>
    </xf>
    <xf numFmtId="0" fontId="60" fillId="25" borderId="50" xfId="0" applyFont="1" applyFill="1" applyBorder="1" applyAlignment="1" applyProtection="1">
      <alignment horizontal="center" vertical="center" wrapText="1"/>
      <protection hidden="1"/>
    </xf>
    <xf numFmtId="0" fontId="60" fillId="25" borderId="51" xfId="0" applyFont="1" applyFill="1" applyBorder="1" applyAlignment="1" applyProtection="1">
      <alignment horizontal="center" vertical="center" wrapText="1"/>
      <protection hidden="1"/>
    </xf>
    <xf numFmtId="0" fontId="59" fillId="28" borderId="49" xfId="0" applyFont="1" applyFill="1" applyBorder="1" applyAlignment="1" applyProtection="1">
      <alignment horizontal="center" vertical="center"/>
      <protection hidden="1"/>
    </xf>
    <xf numFmtId="0" fontId="59" fillId="28" borderId="50" xfId="0" applyFont="1" applyFill="1" applyBorder="1" applyAlignment="1" applyProtection="1">
      <alignment horizontal="center" vertical="center"/>
      <protection hidden="1"/>
    </xf>
    <xf numFmtId="0" fontId="59" fillId="28" borderId="51" xfId="0" applyFont="1" applyFill="1" applyBorder="1" applyAlignment="1" applyProtection="1">
      <alignment horizontal="center" vertical="center"/>
      <protection hidden="1"/>
    </xf>
    <xf numFmtId="0" fontId="60" fillId="0" borderId="82" xfId="0" applyFont="1" applyBorder="1" applyAlignment="1" applyProtection="1">
      <alignment horizontal="center" vertical="center" wrapText="1"/>
      <protection hidden="1"/>
    </xf>
    <xf numFmtId="0" fontId="60" fillId="0" borderId="83" xfId="0" applyFont="1" applyBorder="1" applyAlignment="1" applyProtection="1">
      <alignment horizontal="center" vertical="center" wrapText="1"/>
      <protection hidden="1"/>
    </xf>
    <xf numFmtId="0" fontId="61" fillId="0" borderId="60" xfId="0" applyFont="1" applyBorder="1" applyAlignment="1" applyProtection="1">
      <alignment horizontal="left" vertical="center" wrapText="1"/>
      <protection hidden="1"/>
    </xf>
    <xf numFmtId="0" fontId="61" fillId="0" borderId="54" xfId="0" applyFont="1" applyBorder="1" applyAlignment="1" applyProtection="1">
      <alignment horizontal="left" vertical="center" wrapText="1"/>
      <protection hidden="1"/>
    </xf>
    <xf numFmtId="0" fontId="60" fillId="24" borderId="82" xfId="0" applyFont="1" applyFill="1" applyBorder="1" applyAlignment="1" applyProtection="1">
      <alignment horizontal="center" vertical="center"/>
      <protection hidden="1"/>
    </xf>
    <xf numFmtId="0" fontId="60" fillId="24" borderId="84" xfId="0" applyFont="1" applyFill="1" applyBorder="1" applyAlignment="1" applyProtection="1">
      <alignment horizontal="center" vertical="center"/>
      <protection hidden="1"/>
    </xf>
    <xf numFmtId="0" fontId="60" fillId="24" borderId="83" xfId="0" applyFont="1" applyFill="1" applyBorder="1" applyAlignment="1" applyProtection="1">
      <alignment horizontal="center" vertical="center"/>
      <protection hidden="1"/>
    </xf>
    <xf numFmtId="0" fontId="61" fillId="0" borderId="63" xfId="0" applyFont="1" applyBorder="1" applyAlignment="1" applyProtection="1">
      <alignment horizontal="left" vertical="center" wrapText="1"/>
      <protection hidden="1"/>
    </xf>
    <xf numFmtId="0" fontId="61" fillId="0" borderId="58" xfId="0" applyFont="1" applyBorder="1" applyAlignment="1" applyProtection="1">
      <alignment horizontal="left" vertical="center" wrapText="1"/>
      <protection hidden="1"/>
    </xf>
    <xf numFmtId="0" fontId="60" fillId="29" borderId="82" xfId="0" applyFont="1" applyFill="1" applyBorder="1" applyAlignment="1" applyProtection="1">
      <alignment horizontal="center" vertical="center"/>
      <protection hidden="1"/>
    </xf>
    <xf numFmtId="0" fontId="60" fillId="29" borderId="84" xfId="0" applyFont="1" applyFill="1" applyBorder="1" applyAlignment="1" applyProtection="1">
      <alignment horizontal="center" vertical="center"/>
      <protection hidden="1"/>
    </xf>
    <xf numFmtId="0" fontId="60" fillId="29" borderId="83" xfId="0" applyFont="1" applyFill="1" applyBorder="1" applyAlignment="1" applyProtection="1">
      <alignment horizontal="center" vertical="center"/>
      <protection hidden="1"/>
    </xf>
    <xf numFmtId="0" fontId="74" fillId="37" borderId="82" xfId="0" applyFont="1" applyFill="1" applyBorder="1" applyAlignment="1" applyProtection="1">
      <alignment horizontal="center"/>
      <protection locked="0"/>
    </xf>
    <xf numFmtId="0" fontId="74" fillId="37" borderId="84" xfId="0" applyFont="1" applyFill="1" applyBorder="1" applyAlignment="1" applyProtection="1">
      <alignment horizontal="center"/>
      <protection locked="0"/>
    </xf>
    <xf numFmtId="0" fontId="74" fillId="37" borderId="83" xfId="0" applyFont="1" applyFill="1" applyBorder="1" applyAlignment="1" applyProtection="1">
      <alignment horizontal="center"/>
      <protection locked="0"/>
    </xf>
    <xf numFmtId="44" fontId="74" fillId="38" borderId="84" xfId="0" applyNumberFormat="1" applyFont="1" applyFill="1" applyBorder="1" applyAlignment="1">
      <alignment horizontal="center"/>
    </xf>
    <xf numFmtId="0" fontId="74" fillId="38" borderId="83" xfId="0" applyFont="1" applyFill="1" applyBorder="1" applyAlignment="1">
      <alignment horizontal="center"/>
    </xf>
    <xf numFmtId="0" fontId="53" fillId="29" borderId="49" xfId="0" applyFont="1" applyFill="1" applyBorder="1" applyAlignment="1" applyProtection="1">
      <alignment horizontal="center"/>
      <protection locked="0"/>
    </xf>
    <xf numFmtId="0" fontId="53" fillId="29" borderId="50" xfId="0" applyFont="1" applyFill="1" applyBorder="1" applyAlignment="1" applyProtection="1">
      <alignment horizontal="center"/>
      <protection locked="0"/>
    </xf>
    <xf numFmtId="0" fontId="53" fillId="29" borderId="51" xfId="0" applyFont="1" applyFill="1" applyBorder="1" applyAlignment="1" applyProtection="1">
      <alignment horizontal="center"/>
      <protection locked="0"/>
    </xf>
    <xf numFmtId="0" fontId="54" fillId="29" borderId="0" xfId="0" applyFont="1" applyFill="1" applyAlignment="1" applyProtection="1">
      <alignment horizontal="center" vertical="top"/>
      <protection locked="0"/>
    </xf>
    <xf numFmtId="0" fontId="53" fillId="29" borderId="57" xfId="0" applyFont="1" applyFill="1" applyBorder="1" applyAlignment="1" applyProtection="1">
      <alignment horizontal="left" vertical="center" wrapText="1"/>
      <protection hidden="1"/>
    </xf>
    <xf numFmtId="0" fontId="53" fillId="29" borderId="58" xfId="0" applyFont="1" applyFill="1" applyBorder="1" applyAlignment="1" applyProtection="1">
      <alignment horizontal="left" vertical="center" wrapText="1"/>
      <protection hidden="1"/>
    </xf>
    <xf numFmtId="49" fontId="27" fillId="0" borderId="58" xfId="1" applyNumberFormat="1" applyFont="1" applyBorder="1" applyAlignment="1" applyProtection="1">
      <alignment horizontal="center" vertical="center"/>
      <protection locked="0"/>
    </xf>
    <xf numFmtId="49" fontId="27" fillId="0" borderId="59" xfId="1" applyNumberFormat="1" applyFont="1" applyBorder="1" applyAlignment="1" applyProtection="1">
      <alignment horizontal="center" vertical="center"/>
      <protection locked="0"/>
    </xf>
    <xf numFmtId="0" fontId="53" fillId="29" borderId="53" xfId="0" applyFont="1" applyFill="1" applyBorder="1" applyAlignment="1" applyProtection="1">
      <alignment horizontal="left" vertical="center" wrapText="1"/>
      <protection hidden="1"/>
    </xf>
    <xf numFmtId="0" fontId="53" fillId="29" borderId="54" xfId="0" applyFont="1" applyFill="1" applyBorder="1" applyAlignment="1" applyProtection="1">
      <alignment horizontal="left" vertical="center" wrapText="1"/>
      <protection hidden="1"/>
    </xf>
    <xf numFmtId="0" fontId="53" fillId="29" borderId="41" xfId="0" applyFont="1" applyFill="1" applyBorder="1" applyAlignment="1" applyProtection="1">
      <alignment horizontal="left" vertical="center" wrapText="1"/>
      <protection hidden="1"/>
    </xf>
    <xf numFmtId="0" fontId="53" fillId="29" borderId="42" xfId="0" applyFont="1" applyFill="1" applyBorder="1" applyAlignment="1" applyProtection="1">
      <alignment horizontal="left" vertical="center" wrapText="1"/>
      <protection hidden="1"/>
    </xf>
    <xf numFmtId="0" fontId="53" fillId="29" borderId="46" xfId="0" applyFont="1" applyFill="1" applyBorder="1" applyAlignment="1" applyProtection="1">
      <alignment horizontal="left" vertical="center" wrapText="1"/>
      <protection hidden="1"/>
    </xf>
    <xf numFmtId="0" fontId="53" fillId="29" borderId="47" xfId="0" applyFont="1" applyFill="1" applyBorder="1" applyAlignment="1" applyProtection="1">
      <alignment horizontal="left" vertical="center" wrapText="1"/>
      <protection hidden="1"/>
    </xf>
    <xf numFmtId="49" fontId="27" fillId="0" borderId="42" xfId="1" applyNumberFormat="1" applyFont="1" applyBorder="1" applyAlignment="1" applyProtection="1">
      <alignment horizontal="center" vertical="center"/>
      <protection locked="0"/>
    </xf>
    <xf numFmtId="49" fontId="27" fillId="0" borderId="52" xfId="1" applyNumberFormat="1" applyFont="1" applyBorder="1" applyAlignment="1" applyProtection="1">
      <alignment horizontal="center" vertical="center"/>
      <protection locked="0"/>
    </xf>
    <xf numFmtId="49" fontId="27" fillId="0" borderId="47" xfId="1" applyNumberFormat="1" applyFont="1" applyBorder="1" applyAlignment="1" applyProtection="1">
      <alignment horizontal="center" vertical="center"/>
      <protection locked="0"/>
    </xf>
    <xf numFmtId="49" fontId="27" fillId="0" borderId="56" xfId="1" applyNumberFormat="1" applyFont="1" applyBorder="1" applyAlignment="1" applyProtection="1">
      <alignment horizontal="center" vertical="center"/>
      <protection locked="0"/>
    </xf>
    <xf numFmtId="0" fontId="53" fillId="29" borderId="49" xfId="0" applyFont="1" applyFill="1" applyBorder="1" applyAlignment="1" applyProtection="1">
      <alignment horizontal="center" vertical="center" wrapText="1"/>
      <protection hidden="1"/>
    </xf>
    <xf numFmtId="0" fontId="53" fillId="29" borderId="50" xfId="0" applyFont="1" applyFill="1" applyBorder="1" applyAlignment="1" applyProtection="1">
      <alignment horizontal="center" vertical="center" wrapText="1"/>
      <protection hidden="1"/>
    </xf>
    <xf numFmtId="0" fontId="53" fillId="29" borderId="51" xfId="0" applyFont="1" applyFill="1" applyBorder="1" applyAlignment="1" applyProtection="1">
      <alignment horizontal="center" vertical="center" wrapText="1"/>
      <protection hidden="1"/>
    </xf>
    <xf numFmtId="0" fontId="56" fillId="32" borderId="80" xfId="0" applyFont="1" applyFill="1" applyBorder="1" applyAlignment="1" applyProtection="1">
      <alignment horizontal="center" vertical="center" wrapText="1"/>
      <protection hidden="1"/>
    </xf>
    <xf numFmtId="0" fontId="56" fillId="32" borderId="81" xfId="0" applyFont="1" applyFill="1" applyBorder="1" applyAlignment="1" applyProtection="1">
      <alignment horizontal="center" vertical="center" wrapText="1"/>
      <protection hidden="1"/>
    </xf>
    <xf numFmtId="0" fontId="56" fillId="32" borderId="82" xfId="0" applyFont="1" applyFill="1" applyBorder="1" applyAlignment="1" applyProtection="1">
      <alignment horizontal="center" vertical="center"/>
      <protection hidden="1"/>
    </xf>
    <xf numFmtId="0" fontId="56" fillId="32" borderId="83" xfId="0" applyFont="1" applyFill="1" applyBorder="1" applyAlignment="1" applyProtection="1">
      <alignment horizontal="center" vertical="center"/>
      <protection hidden="1"/>
    </xf>
    <xf numFmtId="0" fontId="56" fillId="32" borderId="84" xfId="0" applyFont="1" applyFill="1" applyBorder="1" applyAlignment="1" applyProtection="1">
      <alignment horizontal="center" vertical="center"/>
      <protection hidden="1"/>
    </xf>
    <xf numFmtId="0" fontId="53" fillId="29" borderId="15" xfId="0" applyFont="1" applyFill="1" applyBorder="1" applyAlignment="1" applyProtection="1">
      <alignment horizontal="center" vertical="center" wrapText="1"/>
      <protection hidden="1"/>
    </xf>
    <xf numFmtId="0" fontId="53" fillId="29" borderId="16" xfId="0" applyFont="1" applyFill="1" applyBorder="1" applyAlignment="1" applyProtection="1">
      <alignment horizontal="center" vertical="center" wrapText="1"/>
      <protection hidden="1"/>
    </xf>
    <xf numFmtId="49" fontId="27" fillId="0" borderId="16" xfId="1" applyNumberFormat="1" applyFont="1" applyBorder="1" applyAlignment="1" applyProtection="1">
      <alignment horizontal="center" vertical="center"/>
      <protection locked="0"/>
    </xf>
    <xf numFmtId="49" fontId="27" fillId="0" borderId="62" xfId="1" applyNumberFormat="1" applyFont="1" applyBorder="1" applyAlignment="1" applyProtection="1">
      <alignment horizontal="center" vertical="center"/>
      <protection locked="0"/>
    </xf>
    <xf numFmtId="0" fontId="53" fillId="37" borderId="49" xfId="0" applyFont="1" applyFill="1" applyBorder="1" applyAlignment="1" applyProtection="1">
      <alignment horizontal="center" vertical="top"/>
      <protection hidden="1"/>
    </xf>
    <xf numFmtId="0" fontId="53" fillId="37" borderId="50" xfId="0" applyFont="1" applyFill="1" applyBorder="1" applyAlignment="1" applyProtection="1">
      <alignment horizontal="center" vertical="top"/>
      <protection hidden="1"/>
    </xf>
    <xf numFmtId="0" fontId="53" fillId="37" borderId="51" xfId="0" applyFont="1" applyFill="1" applyBorder="1" applyAlignment="1" applyProtection="1">
      <alignment horizontal="center" vertical="top"/>
      <protection hidden="1"/>
    </xf>
    <xf numFmtId="0" fontId="54" fillId="29" borderId="64" xfId="0" applyFont="1" applyFill="1" applyBorder="1" applyAlignment="1" applyProtection="1">
      <alignment horizontal="center" vertical="center"/>
      <protection hidden="1"/>
    </xf>
    <xf numFmtId="0" fontId="54" fillId="29" borderId="74" xfId="0" applyFont="1" applyFill="1" applyBorder="1" applyAlignment="1" applyProtection="1">
      <alignment horizontal="center" vertical="center"/>
      <protection hidden="1"/>
    </xf>
    <xf numFmtId="0" fontId="54" fillId="29" borderId="71" xfId="0" applyFont="1" applyFill="1" applyBorder="1" applyAlignment="1" applyProtection="1">
      <alignment horizontal="center" vertical="center"/>
      <protection hidden="1"/>
    </xf>
    <xf numFmtId="0" fontId="73" fillId="29" borderId="92" xfId="0" applyFont="1" applyFill="1" applyBorder="1" applyAlignment="1" applyProtection="1">
      <alignment horizontal="center" vertical="center"/>
      <protection hidden="1"/>
    </xf>
    <xf numFmtId="0" fontId="73" fillId="29" borderId="71" xfId="0" applyFont="1" applyFill="1" applyBorder="1" applyAlignment="1" applyProtection="1">
      <alignment horizontal="center" vertical="center"/>
      <protection hidden="1"/>
    </xf>
    <xf numFmtId="0" fontId="54" fillId="29" borderId="65" xfId="0" applyFont="1" applyFill="1" applyBorder="1" applyAlignment="1" applyProtection="1">
      <alignment horizontal="center" vertical="center"/>
      <protection hidden="1"/>
    </xf>
    <xf numFmtId="0" fontId="54" fillId="29" borderId="14" xfId="0" applyFont="1" applyFill="1" applyBorder="1" applyAlignment="1" applyProtection="1">
      <alignment horizontal="center" vertical="center"/>
      <protection hidden="1"/>
    </xf>
    <xf numFmtId="0" fontId="54" fillId="29" borderId="14" xfId="0" applyFont="1" applyFill="1" applyBorder="1" applyAlignment="1" applyProtection="1">
      <alignment horizontal="center" vertical="center" wrapText="1"/>
      <protection hidden="1"/>
    </xf>
    <xf numFmtId="0" fontId="54" fillId="29" borderId="72" xfId="0" applyFont="1" applyFill="1" applyBorder="1" applyAlignment="1" applyProtection="1">
      <alignment horizontal="center" vertical="center"/>
      <protection hidden="1"/>
    </xf>
    <xf numFmtId="0" fontId="56" fillId="25" borderId="82" xfId="0" applyFont="1" applyFill="1" applyBorder="1" applyAlignment="1" applyProtection="1">
      <alignment horizontal="center" vertical="center"/>
      <protection hidden="1"/>
    </xf>
    <xf numFmtId="0" fontId="56" fillId="25" borderId="84" xfId="0" applyFont="1" applyFill="1" applyBorder="1" applyAlignment="1" applyProtection="1">
      <alignment horizontal="center" vertical="center"/>
      <protection hidden="1"/>
    </xf>
    <xf numFmtId="0" fontId="56" fillId="25" borderId="91" xfId="0" applyFont="1" applyFill="1" applyBorder="1" applyAlignment="1" applyProtection="1">
      <alignment horizontal="center" vertical="center"/>
      <protection hidden="1"/>
    </xf>
    <xf numFmtId="0" fontId="53" fillId="37" borderId="75" xfId="0" applyFont="1" applyFill="1" applyBorder="1" applyAlignment="1" applyProtection="1">
      <alignment horizontal="center" vertical="top"/>
      <protection hidden="1"/>
    </xf>
    <xf numFmtId="0" fontId="53" fillId="37" borderId="65" xfId="0" applyFont="1" applyFill="1" applyBorder="1" applyAlignment="1" applyProtection="1">
      <alignment horizontal="center" vertical="top"/>
      <protection hidden="1"/>
    </xf>
    <xf numFmtId="0" fontId="53" fillId="37" borderId="76" xfId="0" applyFont="1" applyFill="1" applyBorder="1" applyAlignment="1" applyProtection="1">
      <alignment horizontal="center" vertical="top"/>
      <protection hidden="1"/>
    </xf>
    <xf numFmtId="0" fontId="53" fillId="37" borderId="77" xfId="0" applyFont="1" applyFill="1" applyBorder="1" applyAlignment="1" applyProtection="1">
      <alignment horizontal="center" vertical="top"/>
      <protection hidden="1"/>
    </xf>
    <xf numFmtId="0" fontId="56" fillId="32" borderId="39" xfId="0" applyFont="1" applyFill="1" applyBorder="1" applyAlignment="1" applyProtection="1">
      <alignment horizontal="center" vertical="center" wrapText="1"/>
      <protection hidden="1"/>
    </xf>
    <xf numFmtId="0" fontId="56" fillId="32" borderId="0" xfId="0" applyFont="1" applyFill="1" applyAlignment="1" applyProtection="1">
      <alignment horizontal="center" vertical="center" wrapText="1"/>
      <protection hidden="1"/>
    </xf>
    <xf numFmtId="0" fontId="56" fillId="32" borderId="85" xfId="0" applyFont="1" applyFill="1" applyBorder="1" applyAlignment="1" applyProtection="1">
      <alignment horizontal="center" vertical="center" wrapText="1"/>
      <protection hidden="1"/>
    </xf>
    <xf numFmtId="0" fontId="56" fillId="32" borderId="89" xfId="0" applyFont="1" applyFill="1" applyBorder="1" applyAlignment="1" applyProtection="1">
      <alignment horizontal="center" vertical="center" wrapText="1"/>
      <protection hidden="1"/>
    </xf>
    <xf numFmtId="0" fontId="56" fillId="32" borderId="0" xfId="0" applyFont="1" applyFill="1" applyAlignment="1" applyProtection="1">
      <alignment horizontal="center" vertical="center"/>
      <protection hidden="1"/>
    </xf>
    <xf numFmtId="0" fontId="56" fillId="32" borderId="45" xfId="0" applyFont="1" applyFill="1" applyBorder="1" applyAlignment="1" applyProtection="1">
      <alignment horizontal="center" vertical="center"/>
      <protection hidden="1"/>
    </xf>
    <xf numFmtId="0" fontId="54" fillId="0" borderId="82" xfId="0" applyFont="1" applyBorder="1" applyAlignment="1" applyProtection="1">
      <alignment horizontal="center" vertical="center"/>
      <protection hidden="1"/>
    </xf>
    <xf numFmtId="0" fontId="54" fillId="0" borderId="84" xfId="0" applyFont="1" applyBorder="1" applyAlignment="1" applyProtection="1">
      <alignment horizontal="center" vertical="center"/>
      <protection hidden="1"/>
    </xf>
    <xf numFmtId="0" fontId="54" fillId="0" borderId="83" xfId="0" applyFont="1" applyBorder="1" applyAlignment="1" applyProtection="1">
      <alignment horizontal="center" vertical="center"/>
      <protection hidden="1"/>
    </xf>
    <xf numFmtId="0" fontId="56" fillId="25" borderId="49" xfId="0" applyFont="1" applyFill="1" applyBorder="1" applyAlignment="1" applyProtection="1">
      <alignment horizontal="center" vertical="center"/>
      <protection hidden="1"/>
    </xf>
    <xf numFmtId="0" fontId="56" fillId="25" borderId="50" xfId="0" applyFont="1" applyFill="1" applyBorder="1" applyAlignment="1" applyProtection="1">
      <alignment horizontal="center" vertical="center"/>
      <protection hidden="1"/>
    </xf>
    <xf numFmtId="0" fontId="56" fillId="25" borderId="51" xfId="0" applyFont="1" applyFill="1" applyBorder="1" applyAlignment="1" applyProtection="1">
      <alignment horizontal="center" vertical="center"/>
      <protection hidden="1"/>
    </xf>
    <xf numFmtId="0" fontId="74" fillId="37" borderId="49" xfId="0" applyFont="1" applyFill="1" applyBorder="1" applyAlignment="1" applyProtection="1">
      <alignment horizontal="center"/>
      <protection locked="0"/>
    </xf>
    <xf numFmtId="0" fontId="74" fillId="37" borderId="50" xfId="0" applyFont="1" applyFill="1" applyBorder="1" applyAlignment="1" applyProtection="1">
      <alignment horizontal="center"/>
      <protection locked="0"/>
    </xf>
    <xf numFmtId="0" fontId="74" fillId="37" borderId="51" xfId="0" applyFont="1" applyFill="1" applyBorder="1" applyAlignment="1" applyProtection="1">
      <alignment horizontal="center"/>
      <protection locked="0"/>
    </xf>
    <xf numFmtId="0" fontId="56" fillId="32" borderId="41" xfId="0" applyFont="1" applyFill="1" applyBorder="1" applyAlignment="1" applyProtection="1">
      <alignment horizontal="center" vertical="center" wrapText="1"/>
      <protection hidden="1"/>
    </xf>
    <xf numFmtId="0" fontId="56" fillId="32" borderId="43" xfId="0" applyFont="1" applyFill="1" applyBorder="1" applyAlignment="1" applyProtection="1">
      <alignment horizontal="center" vertical="center" wrapText="1"/>
      <protection hidden="1"/>
    </xf>
    <xf numFmtId="0" fontId="56" fillId="32" borderId="46" xfId="0" applyFont="1" applyFill="1" applyBorder="1" applyAlignment="1" applyProtection="1">
      <alignment horizontal="center" vertical="center" wrapText="1"/>
      <protection hidden="1"/>
    </xf>
    <xf numFmtId="0" fontId="56" fillId="32" borderId="48" xfId="0" applyFont="1" applyFill="1" applyBorder="1" applyAlignment="1" applyProtection="1">
      <alignment horizontal="center" vertical="center" wrapText="1"/>
      <protection hidden="1"/>
    </xf>
    <xf numFmtId="0" fontId="54" fillId="0" borderId="60" xfId="0" applyFont="1" applyBorder="1" applyAlignment="1" applyProtection="1">
      <alignment horizontal="center" vertical="center"/>
      <protection hidden="1"/>
    </xf>
    <xf numFmtId="0" fontId="54" fillId="0" borderId="54" xfId="0" applyFont="1" applyBorder="1" applyAlignment="1" applyProtection="1">
      <alignment horizontal="center" vertical="center"/>
      <protection hidden="1"/>
    </xf>
    <xf numFmtId="0" fontId="54" fillId="0" borderId="61" xfId="0" applyFont="1" applyBorder="1" applyAlignment="1" applyProtection="1">
      <alignment horizontal="center" vertical="center"/>
      <protection hidden="1"/>
    </xf>
    <xf numFmtId="0" fontId="54" fillId="0" borderId="16" xfId="0" applyFont="1" applyBorder="1" applyAlignment="1" applyProtection="1">
      <alignment horizontal="center" vertical="center"/>
      <protection hidden="1"/>
    </xf>
    <xf numFmtId="0" fontId="54" fillId="29" borderId="61" xfId="0" applyFont="1" applyFill="1" applyBorder="1" applyAlignment="1" applyProtection="1">
      <alignment horizontal="center" vertical="center"/>
      <protection hidden="1"/>
    </xf>
    <xf numFmtId="0" fontId="54" fillId="29" borderId="16" xfId="0" applyFont="1" applyFill="1" applyBorder="1" applyAlignment="1" applyProtection="1">
      <alignment horizontal="center" vertical="center"/>
      <protection hidden="1"/>
    </xf>
    <xf numFmtId="0" fontId="54" fillId="29" borderId="67" xfId="0" applyFont="1" applyFill="1" applyBorder="1" applyAlignment="1" applyProtection="1">
      <alignment horizontal="center" vertical="center"/>
      <protection hidden="1"/>
    </xf>
    <xf numFmtId="0" fontId="54" fillId="29" borderId="39" xfId="0" applyFont="1" applyFill="1" applyBorder="1" applyAlignment="1" applyProtection="1">
      <alignment horizontal="center" vertical="center"/>
      <protection hidden="1"/>
    </xf>
    <xf numFmtId="0" fontId="56" fillId="32" borderId="82" xfId="0" applyFont="1" applyFill="1" applyBorder="1" applyAlignment="1" applyProtection="1">
      <alignment horizontal="center" vertical="center" wrapText="1"/>
      <protection hidden="1"/>
    </xf>
    <xf numFmtId="0" fontId="56" fillId="32" borderId="84" xfId="0" applyFont="1" applyFill="1" applyBorder="1" applyAlignment="1" applyProtection="1">
      <alignment horizontal="center" vertical="center" wrapText="1"/>
      <protection hidden="1"/>
    </xf>
    <xf numFmtId="0" fontId="56" fillId="32" borderId="83" xfId="0" applyFont="1" applyFill="1" applyBorder="1" applyAlignment="1" applyProtection="1">
      <alignment horizontal="center" vertical="center" wrapText="1"/>
      <protection hidden="1"/>
    </xf>
    <xf numFmtId="0" fontId="74" fillId="37" borderId="49" xfId="0" applyFont="1" applyFill="1" applyBorder="1" applyAlignment="1" applyProtection="1">
      <alignment horizontal="center" vertical="top"/>
      <protection hidden="1"/>
    </xf>
    <xf numFmtId="0" fontId="74" fillId="37" borderId="50" xfId="0" applyFont="1" applyFill="1" applyBorder="1" applyAlignment="1" applyProtection="1">
      <alignment horizontal="center" vertical="top"/>
      <protection hidden="1"/>
    </xf>
    <xf numFmtId="0" fontId="74" fillId="37" borderId="51" xfId="0" applyFont="1" applyFill="1" applyBorder="1" applyAlignment="1" applyProtection="1">
      <alignment horizontal="center" vertical="top"/>
      <protection hidden="1"/>
    </xf>
    <xf numFmtId="0" fontId="53" fillId="32" borderId="64" xfId="0" applyFont="1" applyFill="1" applyBorder="1" applyAlignment="1" applyProtection="1">
      <alignment horizontal="center"/>
      <protection locked="0"/>
    </xf>
    <xf numFmtId="0" fontId="53" fillId="32" borderId="65" xfId="0" applyFont="1" applyFill="1" applyBorder="1" applyAlignment="1" applyProtection="1">
      <alignment horizontal="center"/>
      <protection locked="0"/>
    </xf>
    <xf numFmtId="0" fontId="53" fillId="32" borderId="66" xfId="0" applyFont="1" applyFill="1" applyBorder="1" applyAlignment="1" applyProtection="1">
      <alignment horizontal="center"/>
      <protection locked="0"/>
    </xf>
    <xf numFmtId="0" fontId="54" fillId="0" borderId="74" xfId="0" applyFont="1" applyBorder="1" applyAlignment="1" applyProtection="1">
      <alignment horizontal="center"/>
      <protection locked="0"/>
    </xf>
    <xf numFmtId="0" fontId="54" fillId="0" borderId="14" xfId="0" applyFont="1" applyBorder="1" applyAlignment="1" applyProtection="1">
      <alignment horizontal="center"/>
      <protection locked="0"/>
    </xf>
    <xf numFmtId="0" fontId="54" fillId="0" borderId="70" xfId="0" applyFont="1" applyBorder="1" applyAlignment="1" applyProtection="1">
      <alignment horizontal="center"/>
      <protection locked="0"/>
    </xf>
    <xf numFmtId="0" fontId="54" fillId="0" borderId="71" xfId="0" applyFont="1" applyBorder="1" applyAlignment="1" applyProtection="1">
      <alignment horizontal="center"/>
      <protection locked="0"/>
    </xf>
    <xf numFmtId="0" fontId="54" fillId="0" borderId="72" xfId="0" applyFont="1" applyBorder="1" applyAlignment="1" applyProtection="1">
      <alignment horizontal="center"/>
      <protection locked="0"/>
    </xf>
    <xf numFmtId="0" fontId="54" fillId="0" borderId="73" xfId="0" applyFont="1" applyBorder="1" applyAlignment="1" applyProtection="1">
      <alignment horizontal="center"/>
      <protection locked="0"/>
    </xf>
    <xf numFmtId="0" fontId="56" fillId="25" borderId="46" xfId="0" applyFont="1" applyFill="1" applyBorder="1" applyAlignment="1" applyProtection="1">
      <alignment horizontal="center" vertical="center"/>
      <protection hidden="1"/>
    </xf>
    <xf numFmtId="0" fontId="56" fillId="25" borderId="47" xfId="0" applyFont="1" applyFill="1" applyBorder="1" applyAlignment="1" applyProtection="1">
      <alignment horizontal="center" vertical="center"/>
      <protection hidden="1"/>
    </xf>
    <xf numFmtId="0" fontId="56" fillId="25" borderId="48" xfId="0" applyFont="1" applyFill="1" applyBorder="1" applyAlignment="1" applyProtection="1">
      <alignment horizontal="center" vertical="center"/>
      <protection hidden="1"/>
    </xf>
    <xf numFmtId="0" fontId="56" fillId="32" borderId="42" xfId="0" applyFont="1" applyFill="1" applyBorder="1" applyAlignment="1" applyProtection="1">
      <alignment horizontal="center" vertical="center" wrapText="1"/>
      <protection hidden="1"/>
    </xf>
    <xf numFmtId="0" fontId="56" fillId="32" borderId="47" xfId="0" applyFont="1" applyFill="1" applyBorder="1" applyAlignment="1" applyProtection="1">
      <alignment horizontal="center" vertical="center" wrapText="1"/>
      <protection hidden="1"/>
    </xf>
    <xf numFmtId="49" fontId="27" fillId="0" borderId="54" xfId="1" applyNumberFormat="1" applyFont="1" applyBorder="1" applyAlignment="1" applyProtection="1">
      <alignment horizontal="center" vertical="center"/>
      <protection locked="0"/>
    </xf>
    <xf numFmtId="49" fontId="27" fillId="0" borderId="55" xfId="1" applyNumberFormat="1" applyFont="1" applyBorder="1" applyAlignment="1" applyProtection="1">
      <alignment horizontal="center" vertical="center"/>
      <protection locked="0"/>
    </xf>
    <xf numFmtId="49" fontId="27" fillId="0" borderId="17" xfId="1" applyNumberFormat="1" applyFont="1" applyBorder="1" applyAlignment="1" applyProtection="1">
      <alignment horizontal="center" vertical="center"/>
      <protection locked="0"/>
    </xf>
    <xf numFmtId="0" fontId="53" fillId="29" borderId="63" xfId="0" applyFont="1" applyFill="1" applyBorder="1" applyAlignment="1" applyProtection="1">
      <alignment horizontal="left" vertical="center" wrapText="1"/>
      <protection hidden="1"/>
    </xf>
    <xf numFmtId="10" fontId="84" fillId="41" borderId="54" xfId="41" applyNumberFormat="1" applyFont="1" applyFill="1" applyBorder="1" applyAlignment="1">
      <alignment horizontal="center" vertical="center"/>
    </xf>
    <xf numFmtId="10" fontId="84" fillId="41" borderId="16" xfId="41" applyNumberFormat="1" applyFont="1" applyFill="1" applyBorder="1" applyAlignment="1">
      <alignment horizontal="center" vertical="center"/>
    </xf>
    <xf numFmtId="10" fontId="95" fillId="0" borderId="86" xfId="41" applyNumberFormat="1" applyFont="1" applyBorder="1" applyAlignment="1" applyProtection="1">
      <alignment horizontal="center" vertical="center" wrapText="1"/>
      <protection hidden="1"/>
    </xf>
    <xf numFmtId="10" fontId="92" fillId="42" borderId="86" xfId="0" applyNumberFormat="1" applyFont="1" applyFill="1" applyBorder="1" applyAlignment="1">
      <alignment horizontal="center" vertical="center"/>
    </xf>
    <xf numFmtId="10" fontId="84" fillId="42" borderId="86" xfId="0" applyNumberFormat="1" applyFont="1" applyFill="1" applyBorder="1" applyAlignment="1">
      <alignment horizontal="center" vertical="center"/>
    </xf>
    <xf numFmtId="10" fontId="84" fillId="42" borderId="87" xfId="0" applyNumberFormat="1" applyFont="1" applyFill="1" applyBorder="1" applyAlignment="1">
      <alignment horizontal="center" vertical="center"/>
    </xf>
    <xf numFmtId="10" fontId="84" fillId="41" borderId="85" xfId="46" applyNumberFormat="1" applyFont="1" applyFill="1" applyBorder="1" applyAlignment="1" applyProtection="1">
      <alignment horizontal="center" vertical="center"/>
    </xf>
    <xf numFmtId="10" fontId="84" fillId="41" borderId="86" xfId="46" applyNumberFormat="1" applyFont="1" applyFill="1" applyBorder="1" applyAlignment="1" applyProtection="1">
      <alignment horizontal="center" vertical="center"/>
    </xf>
    <xf numFmtId="10" fontId="82" fillId="36" borderId="86" xfId="0" applyNumberFormat="1" applyFont="1" applyFill="1" applyBorder="1" applyAlignment="1">
      <alignment horizontal="center" vertical="center" wrapText="1"/>
    </xf>
    <xf numFmtId="10" fontId="34" fillId="41" borderId="40" xfId="46" applyNumberFormat="1" applyFont="1" applyFill="1" applyBorder="1" applyAlignment="1" applyProtection="1">
      <alignment horizontal="center" vertical="center"/>
    </xf>
    <xf numFmtId="0" fontId="30" fillId="0" borderId="85" xfId="0" applyFont="1" applyBorder="1" applyAlignment="1" applyProtection="1">
      <alignment horizontal="center" vertical="center"/>
      <protection hidden="1"/>
    </xf>
    <xf numFmtId="0" fontId="30" fillId="0" borderId="86" xfId="0" applyFont="1" applyBorder="1" applyAlignment="1" applyProtection="1">
      <alignment horizontal="center" vertical="center"/>
      <protection hidden="1"/>
    </xf>
    <xf numFmtId="0" fontId="30" fillId="29" borderId="86" xfId="0" applyFont="1" applyFill="1" applyBorder="1" applyAlignment="1" applyProtection="1">
      <alignment horizontal="center" vertical="center"/>
      <protection hidden="1"/>
    </xf>
    <xf numFmtId="0" fontId="34" fillId="0" borderId="86" xfId="0" applyFont="1" applyBorder="1" applyAlignment="1" applyProtection="1">
      <alignment horizontal="center" vertical="center"/>
      <protection hidden="1"/>
    </xf>
    <xf numFmtId="0" fontId="34" fillId="0" borderId="87" xfId="0" applyFont="1" applyBorder="1" applyAlignment="1" applyProtection="1">
      <alignment horizontal="center" vertical="center"/>
      <protection hidden="1"/>
    </xf>
    <xf numFmtId="10" fontId="84" fillId="41" borderId="85" xfId="41" applyNumberFormat="1" applyFont="1" applyFill="1" applyBorder="1" applyAlignment="1" applyProtection="1">
      <alignment horizontal="center" vertical="center"/>
      <protection hidden="1"/>
    </xf>
    <xf numFmtId="10" fontId="34" fillId="0" borderId="87" xfId="41" applyNumberFormat="1" applyFont="1" applyBorder="1" applyAlignment="1" applyProtection="1">
      <alignment horizontal="center" vertical="center" wrapText="1"/>
      <protection hidden="1"/>
    </xf>
    <xf numFmtId="0" fontId="31" fillId="0" borderId="60" xfId="0" applyFont="1" applyBorder="1" applyAlignment="1" applyProtection="1">
      <alignment horizontal="center" vertical="center"/>
      <protection hidden="1"/>
    </xf>
    <xf numFmtId="0" fontId="31" fillId="0" borderId="55" xfId="0" applyFont="1" applyBorder="1" applyAlignment="1" applyProtection="1">
      <alignment horizontal="center" vertical="center"/>
      <protection hidden="1"/>
    </xf>
    <xf numFmtId="0" fontId="34" fillId="0" borderId="63" xfId="0" applyFont="1" applyBorder="1" applyAlignment="1" applyProtection="1">
      <alignment horizontal="center" vertical="center"/>
      <protection hidden="1"/>
    </xf>
    <xf numFmtId="0" fontId="34" fillId="0" borderId="59" xfId="0" applyFont="1" applyBorder="1" applyAlignment="1" applyProtection="1">
      <alignment horizontal="center" vertical="center"/>
      <protection hidden="1"/>
    </xf>
    <xf numFmtId="10" fontId="34" fillId="0" borderId="40" xfId="0" applyNumberFormat="1" applyFont="1" applyBorder="1" applyAlignment="1" applyProtection="1">
      <alignment horizontal="center" vertical="center" wrapText="1"/>
      <protection hidden="1"/>
    </xf>
    <xf numFmtId="0" fontId="40" fillId="29" borderId="0" xfId="0" applyFont="1" applyFill="1" applyAlignment="1" applyProtection="1">
      <alignment vertical="center"/>
      <protection hidden="1"/>
    </xf>
    <xf numFmtId="169" fontId="80" fillId="43" borderId="14" xfId="2" applyNumberFormat="1" applyFont="1" applyFill="1" applyBorder="1" applyAlignment="1">
      <alignment horizontal="center"/>
    </xf>
  </cellXfs>
  <cellStyles count="169">
    <cellStyle name="20% - Ênfase1 2" xfId="5" xr:uid="{00000000-0005-0000-0000-000000000000}"/>
    <cellStyle name="20% - Ênfase2 2" xfId="6" xr:uid="{00000000-0005-0000-0000-000001000000}"/>
    <cellStyle name="20% - Ênfase3 2" xfId="7" xr:uid="{00000000-0005-0000-0000-000002000000}"/>
    <cellStyle name="20% - Ênfase4 2" xfId="8" xr:uid="{00000000-0005-0000-0000-000003000000}"/>
    <cellStyle name="20% - Ênfase5 2" xfId="9" xr:uid="{00000000-0005-0000-0000-000004000000}"/>
    <cellStyle name="20% - Ênfase6 2" xfId="10" xr:uid="{00000000-0005-0000-0000-000005000000}"/>
    <cellStyle name="40% - Ênfase1 2" xfId="11" xr:uid="{00000000-0005-0000-0000-000006000000}"/>
    <cellStyle name="40% - Ênfase2 2" xfId="12" xr:uid="{00000000-0005-0000-0000-000007000000}"/>
    <cellStyle name="40% - Ênfase3 2" xfId="13" xr:uid="{00000000-0005-0000-0000-000008000000}"/>
    <cellStyle name="40% - Ênfase4 2" xfId="14" xr:uid="{00000000-0005-0000-0000-000009000000}"/>
    <cellStyle name="40% - Ênfase5 2" xfId="15" xr:uid="{00000000-0005-0000-0000-00000A000000}"/>
    <cellStyle name="40% - Ênfase6 2" xfId="16" xr:uid="{00000000-0005-0000-0000-00000B000000}"/>
    <cellStyle name="60% - Ênfase1 2" xfId="17" xr:uid="{00000000-0005-0000-0000-00000C000000}"/>
    <cellStyle name="60% - Ênfase2 2" xfId="18" xr:uid="{00000000-0005-0000-0000-00000D000000}"/>
    <cellStyle name="60% - Ênfase3 2" xfId="19" xr:uid="{00000000-0005-0000-0000-00000E000000}"/>
    <cellStyle name="60% - Ênfase4 2" xfId="20" xr:uid="{00000000-0005-0000-0000-00000F000000}"/>
    <cellStyle name="60% - Ênfase5 2" xfId="21" xr:uid="{00000000-0005-0000-0000-000010000000}"/>
    <cellStyle name="60% - Ênfase6 2" xfId="22" xr:uid="{00000000-0005-0000-0000-000011000000}"/>
    <cellStyle name="Bom" xfId="62" builtinId="26"/>
    <cellStyle name="Bom 2" xfId="23" xr:uid="{00000000-0005-0000-0000-000013000000}"/>
    <cellStyle name="Cálculo 2" xfId="24" xr:uid="{00000000-0005-0000-0000-000014000000}"/>
    <cellStyle name="Célula de Verificação 2" xfId="25" xr:uid="{00000000-0005-0000-0000-000015000000}"/>
    <cellStyle name="Célula Vinculada 2" xfId="26" xr:uid="{00000000-0005-0000-0000-000016000000}"/>
    <cellStyle name="Ênfase1 2" xfId="27" xr:uid="{00000000-0005-0000-0000-000017000000}"/>
    <cellStyle name="Ênfase2 2" xfId="28" xr:uid="{00000000-0005-0000-0000-000018000000}"/>
    <cellStyle name="Ênfase3 2" xfId="29" xr:uid="{00000000-0005-0000-0000-000019000000}"/>
    <cellStyle name="Ênfase4 2" xfId="30" xr:uid="{00000000-0005-0000-0000-00001A000000}"/>
    <cellStyle name="Ênfase5 2" xfId="31" xr:uid="{00000000-0005-0000-0000-00001B000000}"/>
    <cellStyle name="Ênfase6 2" xfId="32" xr:uid="{00000000-0005-0000-0000-00001C000000}"/>
    <cellStyle name="Entrada 2" xfId="33" xr:uid="{00000000-0005-0000-0000-00001D000000}"/>
    <cellStyle name="Euro" xfId="82" xr:uid="{00000000-0005-0000-0000-00001E000000}"/>
    <cellStyle name="Incorreto 2" xfId="34" xr:uid="{00000000-0005-0000-0000-00001F000000}"/>
    <cellStyle name="Moeda" xfId="168" builtinId="4"/>
    <cellStyle name="Moeda 10" xfId="131" xr:uid="{00000000-0005-0000-0000-000020000000}"/>
    <cellStyle name="Moeda 10 2" xfId="166" xr:uid="{00000000-0005-0000-0000-000021000000}"/>
    <cellStyle name="Moeda 11" xfId="66" xr:uid="{00000000-0005-0000-0000-000022000000}"/>
    <cellStyle name="Moeda 2" xfId="36" xr:uid="{00000000-0005-0000-0000-000023000000}"/>
    <cellStyle name="Moeda 2 2" xfId="76" xr:uid="{00000000-0005-0000-0000-000024000000}"/>
    <cellStyle name="Moeda 2 3" xfId="106" xr:uid="{00000000-0005-0000-0000-000025000000}"/>
    <cellStyle name="Moeda 2 4" xfId="70" xr:uid="{00000000-0005-0000-0000-000026000000}"/>
    <cellStyle name="Moeda 2 5" xfId="67" xr:uid="{00000000-0005-0000-0000-000027000000}"/>
    <cellStyle name="Moeda 3" xfId="37" xr:uid="{00000000-0005-0000-0000-000028000000}"/>
    <cellStyle name="Moeda 3 2" xfId="74" xr:uid="{00000000-0005-0000-0000-000029000000}"/>
    <cellStyle name="Moeda 3 2 2" xfId="117" xr:uid="{00000000-0005-0000-0000-00002A000000}"/>
    <cellStyle name="Moeda 3 2 2 2" xfId="153" xr:uid="{00000000-0005-0000-0000-00002B000000}"/>
    <cellStyle name="Moeda 3 2 3" xfId="136" xr:uid="{00000000-0005-0000-0000-00002C000000}"/>
    <cellStyle name="Moeda 3 3" xfId="108" xr:uid="{00000000-0005-0000-0000-00002D000000}"/>
    <cellStyle name="Moeda 3 4" xfId="119" xr:uid="{00000000-0005-0000-0000-00002E000000}"/>
    <cellStyle name="Moeda 3 4 2" xfId="154" xr:uid="{00000000-0005-0000-0000-00002F000000}"/>
    <cellStyle name="Moeda 3 5" xfId="137" xr:uid="{00000000-0005-0000-0000-000030000000}"/>
    <cellStyle name="Moeda 3 6" xfId="83" xr:uid="{00000000-0005-0000-0000-000031000000}"/>
    <cellStyle name="Moeda 4" xfId="38" xr:uid="{00000000-0005-0000-0000-000032000000}"/>
    <cellStyle name="Moeda 4 2" xfId="104" xr:uid="{00000000-0005-0000-0000-000033000000}"/>
    <cellStyle name="Moeda 4 3" xfId="84" xr:uid="{00000000-0005-0000-0000-000034000000}"/>
    <cellStyle name="Moeda 4 4" xfId="64" xr:uid="{00000000-0005-0000-0000-000035000000}"/>
    <cellStyle name="Moeda 5" xfId="35" xr:uid="{00000000-0005-0000-0000-000036000000}"/>
    <cellStyle name="Moeda 5 2" xfId="85" xr:uid="{00000000-0005-0000-0000-000037000000}"/>
    <cellStyle name="Moeda 6" xfId="2" xr:uid="{00000000-0005-0000-0000-000038000000}"/>
    <cellStyle name="Moeda 6 2" xfId="86" xr:uid="{00000000-0005-0000-0000-000039000000}"/>
    <cellStyle name="Moeda 7" xfId="69" xr:uid="{00000000-0005-0000-0000-00003A000000}"/>
    <cellStyle name="Moeda 8" xfId="107" xr:uid="{00000000-0005-0000-0000-00003B000000}"/>
    <cellStyle name="Moeda 8 2" xfId="130" xr:uid="{00000000-0005-0000-0000-00003C000000}"/>
    <cellStyle name="Moeda 8 2 2" xfId="165" xr:uid="{00000000-0005-0000-0000-00003D000000}"/>
    <cellStyle name="Moeda 8 3" xfId="147" xr:uid="{00000000-0005-0000-0000-00003E000000}"/>
    <cellStyle name="Moeda 9" xfId="114" xr:uid="{00000000-0005-0000-0000-00003F000000}"/>
    <cellStyle name="Moeda 9 2" xfId="151" xr:uid="{00000000-0005-0000-0000-000040000000}"/>
    <cellStyle name="Neutra 2" xfId="39" xr:uid="{00000000-0005-0000-0000-000041000000}"/>
    <cellStyle name="Normal" xfId="0" builtinId="0"/>
    <cellStyle name="Normal 10" xfId="109" xr:uid="{00000000-0005-0000-0000-000043000000}"/>
    <cellStyle name="Normal 2" xfId="40" xr:uid="{00000000-0005-0000-0000-000044000000}"/>
    <cellStyle name="Normal 2 2" xfId="41" xr:uid="{00000000-0005-0000-0000-000045000000}"/>
    <cellStyle name="Normal 2 3" xfId="133" xr:uid="{00000000-0005-0000-0000-000046000000}"/>
    <cellStyle name="Normal 3" xfId="42" xr:uid="{00000000-0005-0000-0000-000047000000}"/>
    <cellStyle name="Normal 3 2" xfId="81" xr:uid="{00000000-0005-0000-0000-000048000000}"/>
    <cellStyle name="Normal 3 3" xfId="87" xr:uid="{00000000-0005-0000-0000-000049000000}"/>
    <cellStyle name="Normal 4" xfId="43" xr:uid="{00000000-0005-0000-0000-00004A000000}"/>
    <cellStyle name="Normal 5" xfId="44" xr:uid="{00000000-0005-0000-0000-00004B000000}"/>
    <cellStyle name="Normal 5 2" xfId="88" xr:uid="{00000000-0005-0000-0000-00004C000000}"/>
    <cellStyle name="Normal 6" xfId="4" xr:uid="{00000000-0005-0000-0000-00004D000000}"/>
    <cellStyle name="Normal 6 2" xfId="89" xr:uid="{00000000-0005-0000-0000-00004E000000}"/>
    <cellStyle name="Normal 7" xfId="1" xr:uid="{00000000-0005-0000-0000-00004F000000}"/>
    <cellStyle name="Normal 7 2" xfId="90" xr:uid="{00000000-0005-0000-0000-000050000000}"/>
    <cellStyle name="Normal 8" xfId="78" xr:uid="{00000000-0005-0000-0000-000051000000}"/>
    <cellStyle name="Normal 9" xfId="68" xr:uid="{00000000-0005-0000-0000-000052000000}"/>
    <cellStyle name="Normal 9 2" xfId="115" xr:uid="{00000000-0005-0000-0000-000053000000}"/>
    <cellStyle name="Nota 2" xfId="45" xr:uid="{00000000-0005-0000-0000-000054000000}"/>
    <cellStyle name="Porcentagem" xfId="61" builtinId="5"/>
    <cellStyle name="Porcentagem 2" xfId="47" xr:uid="{00000000-0005-0000-0000-000056000000}"/>
    <cellStyle name="Porcentagem 2 2" xfId="75" xr:uid="{00000000-0005-0000-0000-000057000000}"/>
    <cellStyle name="Porcentagem 2 3" xfId="77" xr:uid="{00000000-0005-0000-0000-000058000000}"/>
    <cellStyle name="Porcentagem 2 4" xfId="71" xr:uid="{00000000-0005-0000-0000-000059000000}"/>
    <cellStyle name="Porcentagem 2 5" xfId="111" xr:uid="{00000000-0005-0000-0000-00005A000000}"/>
    <cellStyle name="Porcentagem 3" xfId="48" xr:uid="{00000000-0005-0000-0000-00005B000000}"/>
    <cellStyle name="Porcentagem 3 2" xfId="79" xr:uid="{00000000-0005-0000-0000-00005C000000}"/>
    <cellStyle name="Porcentagem 3 3" xfId="91" xr:uid="{00000000-0005-0000-0000-00005D000000}"/>
    <cellStyle name="Porcentagem 4" xfId="46" xr:uid="{00000000-0005-0000-0000-00005E000000}"/>
    <cellStyle name="Porcentagem 4 2" xfId="103" xr:uid="{00000000-0005-0000-0000-00005F000000}"/>
    <cellStyle name="Porcentagem 4 3" xfId="92" xr:uid="{00000000-0005-0000-0000-000060000000}"/>
    <cellStyle name="Porcentagem 5" xfId="3" xr:uid="{00000000-0005-0000-0000-000061000000}"/>
    <cellStyle name="Porcentagem 5 2" xfId="73" xr:uid="{00000000-0005-0000-0000-000062000000}"/>
    <cellStyle name="Saída 2" xfId="49" xr:uid="{00000000-0005-0000-0000-000063000000}"/>
    <cellStyle name="Separador de milhares 2" xfId="50" xr:uid="{00000000-0005-0000-0000-000064000000}"/>
    <cellStyle name="Separador de milhares 2 2" xfId="120" xr:uid="{00000000-0005-0000-0000-000065000000}"/>
    <cellStyle name="Separador de milhares 2 2 2" xfId="155" xr:uid="{00000000-0005-0000-0000-000066000000}"/>
    <cellStyle name="Separador de milhares 2 3" xfId="138" xr:uid="{00000000-0005-0000-0000-000067000000}"/>
    <cellStyle name="Separador de milhares 3" xfId="60" xr:uid="{00000000-0005-0000-0000-000068000000}"/>
    <cellStyle name="Separador de milhares 3 2" xfId="105" xr:uid="{00000000-0005-0000-0000-000069000000}"/>
    <cellStyle name="Separador de milhares 3 2 2" xfId="129" xr:uid="{00000000-0005-0000-0000-00006A000000}"/>
    <cellStyle name="Separador de milhares 3 2 2 2" xfId="164" xr:uid="{00000000-0005-0000-0000-00006B000000}"/>
    <cellStyle name="Separador de milhares 3 2 3" xfId="146" xr:uid="{00000000-0005-0000-0000-00006C000000}"/>
    <cellStyle name="Separador de milhares 3 3" xfId="93" xr:uid="{00000000-0005-0000-0000-00006D000000}"/>
    <cellStyle name="Separador de milhares 3 3 2" xfId="121" xr:uid="{00000000-0005-0000-0000-00006E000000}"/>
    <cellStyle name="Separador de milhares 3 3 2 2" xfId="156" xr:uid="{00000000-0005-0000-0000-00006F000000}"/>
    <cellStyle name="Separador de milhares 3 3 3" xfId="139" xr:uid="{00000000-0005-0000-0000-000070000000}"/>
    <cellStyle name="Separador de milhares 3 4" xfId="113" xr:uid="{00000000-0005-0000-0000-000071000000}"/>
    <cellStyle name="Separador de milhares 3 4 2" xfId="150" xr:uid="{00000000-0005-0000-0000-000072000000}"/>
    <cellStyle name="Separador de milhares 3 5" xfId="134" xr:uid="{00000000-0005-0000-0000-000073000000}"/>
    <cellStyle name="Separador de milhares 3 6" xfId="65" xr:uid="{00000000-0005-0000-0000-000074000000}"/>
    <cellStyle name="Separador de milhares 4" xfId="94" xr:uid="{00000000-0005-0000-0000-000075000000}"/>
    <cellStyle name="Separador de milhares 4 2" xfId="122" xr:uid="{00000000-0005-0000-0000-000076000000}"/>
    <cellStyle name="Separador de milhares 4 2 2" xfId="157" xr:uid="{00000000-0005-0000-0000-000077000000}"/>
    <cellStyle name="Separador de milhares 4 3" xfId="140" xr:uid="{00000000-0005-0000-0000-000078000000}"/>
    <cellStyle name="Separador de milhares 5" xfId="95" xr:uid="{00000000-0005-0000-0000-000079000000}"/>
    <cellStyle name="Separador de milhares 5 2" xfId="123" xr:uid="{00000000-0005-0000-0000-00007A000000}"/>
    <cellStyle name="Separador de milhares 5 2 2" xfId="158" xr:uid="{00000000-0005-0000-0000-00007B000000}"/>
    <cellStyle name="Separador de milhares 5 3" xfId="141" xr:uid="{00000000-0005-0000-0000-00007C000000}"/>
    <cellStyle name="Separador de milhares 6" xfId="63" xr:uid="{00000000-0005-0000-0000-00007D000000}"/>
    <cellStyle name="Texto de Aviso 2" xfId="51" xr:uid="{00000000-0005-0000-0000-00007E000000}"/>
    <cellStyle name="Texto Explicativo 2" xfId="52" xr:uid="{00000000-0005-0000-0000-00007F000000}"/>
    <cellStyle name="Título 1 1" xfId="96" xr:uid="{00000000-0005-0000-0000-000080000000}"/>
    <cellStyle name="Título 1 1 1" xfId="97" xr:uid="{00000000-0005-0000-0000-000081000000}"/>
    <cellStyle name="Título 1 2" xfId="53" xr:uid="{00000000-0005-0000-0000-000082000000}"/>
    <cellStyle name="Título 2 2" xfId="54" xr:uid="{00000000-0005-0000-0000-000083000000}"/>
    <cellStyle name="Título 3 2" xfId="55" xr:uid="{00000000-0005-0000-0000-000084000000}"/>
    <cellStyle name="Título 4 2" xfId="56" xr:uid="{00000000-0005-0000-0000-000085000000}"/>
    <cellStyle name="Título 5" xfId="57" xr:uid="{00000000-0005-0000-0000-000086000000}"/>
    <cellStyle name="Total 2" xfId="58" xr:uid="{00000000-0005-0000-0000-000087000000}"/>
    <cellStyle name="Vírgula 10" xfId="110" xr:uid="{00000000-0005-0000-0000-000088000000}"/>
    <cellStyle name="Vírgula 10 2" xfId="148" xr:uid="{00000000-0005-0000-0000-000089000000}"/>
    <cellStyle name="Vírgula 2" xfId="59" xr:uid="{00000000-0005-0000-0000-00008A000000}"/>
    <cellStyle name="Vírgula 2 2" xfId="80" xr:uid="{00000000-0005-0000-0000-00008B000000}"/>
    <cellStyle name="Vírgula 2 2 2" xfId="118" xr:uid="{00000000-0005-0000-0000-00008C000000}"/>
    <cellStyle name="Vírgula 2 2 2 2" xfId="132" xr:uid="{00000000-0005-0000-0000-00008D000000}"/>
    <cellStyle name="Vírgula 2 2 2 2 2" xfId="167" xr:uid="{00000000-0005-0000-0000-00008E000000}"/>
    <cellStyle name="Vírgula 2 3" xfId="124" xr:uid="{00000000-0005-0000-0000-00008F000000}"/>
    <cellStyle name="Vírgula 2 3 2" xfId="159" xr:uid="{00000000-0005-0000-0000-000090000000}"/>
    <cellStyle name="Vírgula 2 4" xfId="98" xr:uid="{00000000-0005-0000-0000-000091000000}"/>
    <cellStyle name="Vírgula 3" xfId="99" xr:uid="{00000000-0005-0000-0000-000092000000}"/>
    <cellStyle name="Vírgula 3 2" xfId="125" xr:uid="{00000000-0005-0000-0000-000093000000}"/>
    <cellStyle name="Vírgula 3 2 2" xfId="160" xr:uid="{00000000-0005-0000-0000-000094000000}"/>
    <cellStyle name="Vírgula 3 3" xfId="142" xr:uid="{00000000-0005-0000-0000-000095000000}"/>
    <cellStyle name="Vírgula 4" xfId="100" xr:uid="{00000000-0005-0000-0000-000096000000}"/>
    <cellStyle name="Vírgula 4 2" xfId="126" xr:uid="{00000000-0005-0000-0000-000097000000}"/>
    <cellStyle name="Vírgula 4 2 2" xfId="161" xr:uid="{00000000-0005-0000-0000-000098000000}"/>
    <cellStyle name="Vírgula 4 3" xfId="143" xr:uid="{00000000-0005-0000-0000-000099000000}"/>
    <cellStyle name="Vírgula 5" xfId="101" xr:uid="{00000000-0005-0000-0000-00009A000000}"/>
    <cellStyle name="Vírgula 5 2" xfId="127" xr:uid="{00000000-0005-0000-0000-00009B000000}"/>
    <cellStyle name="Vírgula 5 2 2" xfId="162" xr:uid="{00000000-0005-0000-0000-00009C000000}"/>
    <cellStyle name="Vírgula 5 3" xfId="144" xr:uid="{00000000-0005-0000-0000-00009D000000}"/>
    <cellStyle name="Vírgula 6" xfId="102" xr:uid="{00000000-0005-0000-0000-00009E000000}"/>
    <cellStyle name="Vírgula 6 2" xfId="128" xr:uid="{00000000-0005-0000-0000-00009F000000}"/>
    <cellStyle name="Vírgula 6 2 2" xfId="163" xr:uid="{00000000-0005-0000-0000-0000A0000000}"/>
    <cellStyle name="Vírgula 6 3" xfId="145" xr:uid="{00000000-0005-0000-0000-0000A1000000}"/>
    <cellStyle name="Vírgula 7" xfId="72" xr:uid="{00000000-0005-0000-0000-0000A2000000}"/>
    <cellStyle name="Vírgula 7 2" xfId="116" xr:uid="{00000000-0005-0000-0000-0000A3000000}"/>
    <cellStyle name="Vírgula 7 2 2" xfId="152" xr:uid="{00000000-0005-0000-0000-0000A4000000}"/>
    <cellStyle name="Vírgula 7 3" xfId="135" xr:uid="{00000000-0005-0000-0000-0000A5000000}"/>
    <cellStyle name="Vírgula 8" xfId="112" xr:uid="{00000000-0005-0000-0000-0000A6000000}"/>
    <cellStyle name="Vírgula 8 2" xfId="149" xr:uid="{00000000-0005-0000-0000-0000A7000000}"/>
  </cellStyles>
  <dxfs count="82">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
      <font>
        <color theme="1"/>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508000</xdr:colOff>
      <xdr:row>1</xdr:row>
      <xdr:rowOff>118531</xdr:rowOff>
    </xdr:from>
    <xdr:to>
      <xdr:col>10</xdr:col>
      <xdr:colOff>1778000</xdr:colOff>
      <xdr:row>3</xdr:row>
      <xdr:rowOff>395395</xdr:rowOff>
    </xdr:to>
    <xdr:pic>
      <xdr:nvPicPr>
        <xdr:cNvPr id="2" name="Imagem 1" descr="tribunal-de-justica-do-estado-da-bahia-logo-71E7C16FB6-seeklogo.com.png">
          <a:extLst>
            <a:ext uri="{FF2B5EF4-FFF2-40B4-BE49-F238E27FC236}">
              <a16:creationId xmlns:a16="http://schemas.microsoft.com/office/drawing/2014/main" id="{523F3500-2635-DD41-BD17-1C491A6A0EE1}"/>
            </a:ext>
          </a:extLst>
        </xdr:cNvPr>
        <xdr:cNvPicPr>
          <a:picLocks noChangeAspect="1"/>
        </xdr:cNvPicPr>
      </xdr:nvPicPr>
      <xdr:blipFill>
        <a:blip xmlns:r="http://schemas.openxmlformats.org/officeDocument/2006/relationships" r:embed="rId1" cstate="print"/>
        <a:stretch>
          <a:fillRect/>
        </a:stretch>
      </xdr:blipFill>
      <xdr:spPr>
        <a:xfrm>
          <a:off x="7607300" y="321731"/>
          <a:ext cx="1943100" cy="25120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317499</xdr:colOff>
      <xdr:row>1</xdr:row>
      <xdr:rowOff>163698</xdr:rowOff>
    </xdr:from>
    <xdr:to>
      <xdr:col>6</xdr:col>
      <xdr:colOff>265545</xdr:colOff>
      <xdr:row>1</xdr:row>
      <xdr:rowOff>1251858</xdr:rowOff>
    </xdr:to>
    <xdr:pic>
      <xdr:nvPicPr>
        <xdr:cNvPr id="2" name="Imagem 1" descr="tribunal-de-justica-do-estado-da-bahia-logo-71E7C16FB6-seeklogo.com.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5016499" y="363269"/>
          <a:ext cx="837046" cy="1088160"/>
        </a:xfrm>
        <a:prstGeom prst="rect">
          <a:avLst/>
        </a:prstGeom>
      </xdr:spPr>
    </xdr:pic>
    <xdr:clientData/>
  </xdr:twoCellAnchor>
  <xdr:oneCellAnchor>
    <xdr:from>
      <xdr:col>10</xdr:col>
      <xdr:colOff>438727</xdr:colOff>
      <xdr:row>42</xdr:row>
      <xdr:rowOff>184727</xdr:rowOff>
    </xdr:from>
    <xdr:ext cx="4641273" cy="2678545"/>
    <xdr:sp macro="" textlink="">
      <xdr:nvSpPr>
        <xdr:cNvPr id="3" name="CaixaDeTexto 2">
          <a:extLst>
            <a:ext uri="{FF2B5EF4-FFF2-40B4-BE49-F238E27FC236}">
              <a16:creationId xmlns:a16="http://schemas.microsoft.com/office/drawing/2014/main" id="{48D43372-F80B-DA7F-DCF5-C8745F0CB62D}"/>
            </a:ext>
          </a:extLst>
        </xdr:cNvPr>
        <xdr:cNvSpPr txBox="1"/>
      </xdr:nvSpPr>
      <xdr:spPr>
        <a:xfrm>
          <a:off x="13311909" y="16002000"/>
          <a:ext cx="4641273" cy="26785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pt-BR"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4775200</xdr:colOff>
      <xdr:row>1</xdr:row>
      <xdr:rowOff>136525</xdr:rowOff>
    </xdr:from>
    <xdr:to>
      <xdr:col>1</xdr:col>
      <xdr:colOff>5452071</xdr:colOff>
      <xdr:row>1</xdr:row>
      <xdr:rowOff>1004308</xdr:rowOff>
    </xdr:to>
    <xdr:pic>
      <xdr:nvPicPr>
        <xdr:cNvPr id="2" name="Imagem 1" descr="tribunal-de-justica-do-estado-da-bahia-logo-71E7C16FB6-seeklogo.com.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5448300" y="136525"/>
          <a:ext cx="676871" cy="867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3184525</xdr:colOff>
      <xdr:row>1</xdr:row>
      <xdr:rowOff>73025</xdr:rowOff>
    </xdr:from>
    <xdr:to>
      <xdr:col>2</xdr:col>
      <xdr:colOff>3861396</xdr:colOff>
      <xdr:row>1</xdr:row>
      <xdr:rowOff>940808</xdr:rowOff>
    </xdr:to>
    <xdr:pic>
      <xdr:nvPicPr>
        <xdr:cNvPr id="2" name="Imagem 1" descr="tribunal-de-justica-do-estado-da-bahia-logo-71E7C16FB6-seeklogo.com.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6156325" y="263525"/>
          <a:ext cx="676871" cy="8677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914401</xdr:colOff>
      <xdr:row>1</xdr:row>
      <xdr:rowOff>150284</xdr:rowOff>
    </xdr:from>
    <xdr:to>
      <xdr:col>6</xdr:col>
      <xdr:colOff>461135</xdr:colOff>
      <xdr:row>3</xdr:row>
      <xdr:rowOff>98375</xdr:rowOff>
    </xdr:to>
    <xdr:pic>
      <xdr:nvPicPr>
        <xdr:cNvPr id="2" name="Imagem 1" descr="tribunal-de-justica-do-estado-da-bahia-logo-71E7C16FB6-seeklogo.com.png">
          <a:extLst>
            <a:ext uri="{FF2B5EF4-FFF2-40B4-BE49-F238E27FC236}">
              <a16:creationId xmlns:a16="http://schemas.microsoft.com/office/drawing/2014/main" id="{9C732D18-9702-074A-84C4-97A17EB044DC}"/>
            </a:ext>
          </a:extLst>
        </xdr:cNvPr>
        <xdr:cNvPicPr>
          <a:picLocks noChangeAspect="1"/>
        </xdr:cNvPicPr>
      </xdr:nvPicPr>
      <xdr:blipFill>
        <a:blip xmlns:r="http://schemas.openxmlformats.org/officeDocument/2006/relationships" r:embed="rId1" cstate="print"/>
        <a:stretch>
          <a:fillRect/>
        </a:stretch>
      </xdr:blipFill>
      <xdr:spPr>
        <a:xfrm>
          <a:off x="5676901" y="353484"/>
          <a:ext cx="677034" cy="86249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rgb="FFFF0000"/>
  </sheetPr>
  <dimension ref="A1:K12"/>
  <sheetViews>
    <sheetView tabSelected="1" zoomScale="70" zoomScaleNormal="70" workbookViewId="0">
      <selection activeCell="B5" sqref="B5:K5"/>
    </sheetView>
  </sheetViews>
  <sheetFormatPr baseColWidth="10" defaultColWidth="8.83203125" defaultRowHeight="15" x14ac:dyDescent="0.2"/>
  <cols>
    <col min="1" max="1" width="3" style="60" customWidth="1"/>
    <col min="2" max="2" width="17.5" style="60" customWidth="1"/>
    <col min="3" max="3" width="19.6640625" style="60" customWidth="1"/>
    <col min="4" max="10" width="8.83203125" style="60"/>
    <col min="11" max="11" width="121.5" style="60" customWidth="1"/>
    <col min="12" max="16384" width="8.83203125" style="60"/>
  </cols>
  <sheetData>
    <row r="1" spans="1:11" ht="16" thickBot="1" x14ac:dyDescent="0.25"/>
    <row r="2" spans="1:11" ht="88" customHeight="1" x14ac:dyDescent="0.2">
      <c r="B2" s="219"/>
      <c r="C2" s="220"/>
      <c r="D2" s="220"/>
      <c r="E2" s="220"/>
      <c r="F2" s="220"/>
      <c r="G2" s="220"/>
      <c r="H2" s="220"/>
      <c r="I2" s="220"/>
      <c r="J2" s="220"/>
      <c r="K2" s="362"/>
    </row>
    <row r="3" spans="1:11" ht="88" customHeight="1" x14ac:dyDescent="0.2">
      <c r="B3" s="363"/>
      <c r="C3" s="264"/>
      <c r="D3" s="264"/>
      <c r="E3" s="264"/>
      <c r="F3" s="264"/>
      <c r="G3" s="264"/>
      <c r="H3" s="264"/>
      <c r="I3" s="264"/>
      <c r="J3" s="264"/>
      <c r="K3" s="364"/>
    </row>
    <row r="4" spans="1:11" ht="36" customHeight="1" thickBot="1" x14ac:dyDescent="0.25">
      <c r="B4" s="363"/>
      <c r="C4" s="264"/>
      <c r="D4" s="264"/>
      <c r="E4" s="264"/>
      <c r="F4" s="264"/>
      <c r="G4" s="264"/>
      <c r="H4" s="264"/>
      <c r="I4" s="264"/>
      <c r="J4" s="264"/>
      <c r="K4" s="364"/>
    </row>
    <row r="5" spans="1:11" ht="37" customHeight="1" thickBot="1" x14ac:dyDescent="0.5">
      <c r="B5" s="371" t="s">
        <v>0</v>
      </c>
      <c r="C5" s="372"/>
      <c r="D5" s="372"/>
      <c r="E5" s="372"/>
      <c r="F5" s="372"/>
      <c r="G5" s="372"/>
      <c r="H5" s="372"/>
      <c r="I5" s="372"/>
      <c r="J5" s="372"/>
      <c r="K5" s="373"/>
    </row>
    <row r="6" spans="1:11" s="341" customFormat="1" ht="145" customHeight="1" x14ac:dyDescent="0.2">
      <c r="B6" s="374" t="s">
        <v>288</v>
      </c>
      <c r="C6" s="375"/>
      <c r="D6" s="375"/>
      <c r="E6" s="375"/>
      <c r="F6" s="375"/>
      <c r="G6" s="375"/>
      <c r="H6" s="375"/>
      <c r="I6" s="375"/>
      <c r="J6" s="375"/>
      <c r="K6" s="376"/>
    </row>
    <row r="7" spans="1:11" s="341" customFormat="1" ht="105" customHeight="1" x14ac:dyDescent="0.2">
      <c r="B7" s="380" t="s">
        <v>240</v>
      </c>
      <c r="C7" s="381"/>
      <c r="D7" s="381"/>
      <c r="E7" s="381"/>
      <c r="F7" s="381"/>
      <c r="G7" s="381"/>
      <c r="H7" s="381"/>
      <c r="I7" s="381"/>
      <c r="J7" s="381"/>
      <c r="K7" s="382"/>
    </row>
    <row r="8" spans="1:11" s="341" customFormat="1" ht="108" customHeight="1" x14ac:dyDescent="0.2">
      <c r="B8" s="377" t="s">
        <v>241</v>
      </c>
      <c r="C8" s="378"/>
      <c r="D8" s="378"/>
      <c r="E8" s="378"/>
      <c r="F8" s="378"/>
      <c r="G8" s="378"/>
      <c r="H8" s="378"/>
      <c r="I8" s="378"/>
      <c r="J8" s="378"/>
      <c r="K8" s="379"/>
    </row>
    <row r="9" spans="1:11" s="341" customFormat="1" ht="141" customHeight="1" x14ac:dyDescent="0.2">
      <c r="B9" s="377" t="s">
        <v>266</v>
      </c>
      <c r="C9" s="378"/>
      <c r="D9" s="378"/>
      <c r="E9" s="378"/>
      <c r="F9" s="378"/>
      <c r="G9" s="378"/>
      <c r="H9" s="378"/>
      <c r="I9" s="378"/>
      <c r="J9" s="378"/>
      <c r="K9" s="379"/>
    </row>
    <row r="10" spans="1:11" s="341" customFormat="1" x14ac:dyDescent="0.2">
      <c r="A10" s="366"/>
      <c r="B10" s="365"/>
      <c r="C10" s="366"/>
      <c r="D10" s="366"/>
      <c r="E10" s="366"/>
      <c r="F10" s="366"/>
      <c r="G10" s="366"/>
      <c r="H10" s="366"/>
      <c r="I10" s="366"/>
      <c r="J10" s="366"/>
      <c r="K10" s="367"/>
    </row>
    <row r="11" spans="1:11" s="341" customFormat="1" ht="86" customHeight="1" thickBot="1" x14ac:dyDescent="0.25">
      <c r="A11" s="894"/>
      <c r="B11" s="368" t="s">
        <v>267</v>
      </c>
      <c r="C11" s="369"/>
      <c r="D11" s="369"/>
      <c r="E11" s="369"/>
      <c r="F11" s="369"/>
      <c r="G11" s="369"/>
      <c r="H11" s="369"/>
      <c r="I11" s="369"/>
      <c r="J11" s="369"/>
      <c r="K11" s="370"/>
    </row>
    <row r="12" spans="1:11" x14ac:dyDescent="0.2">
      <c r="A12" s="48"/>
      <c r="B12" s="48"/>
      <c r="C12" s="48"/>
      <c r="D12" s="48"/>
      <c r="E12" s="48"/>
      <c r="F12" s="48"/>
      <c r="G12" s="48"/>
      <c r="H12" s="48"/>
      <c r="I12" s="48"/>
      <c r="J12" s="48"/>
      <c r="K12" s="48"/>
    </row>
  </sheetData>
  <sheetProtection algorithmName="SHA-512" hashValue="zOzlzlVR0YIXTZ47TDw8rz5Y1FFD4Wbewen9/jpTuK+6w2FNCjkJXIW9VTASscfTWlVBmaj8/TJE3RCDaXOGmg==" saltValue="d/CQtL/N+X2w7/aQkVqq/Q==" spinCount="100000" sheet="1" objects="1" scenarios="1"/>
  <mergeCells count="6">
    <mergeCell ref="B11:K11"/>
    <mergeCell ref="B5:K5"/>
    <mergeCell ref="B6:K6"/>
    <mergeCell ref="B8:K8"/>
    <mergeCell ref="B7:K7"/>
    <mergeCell ref="B9:K9"/>
  </mergeCells>
  <pageMargins left="0.511811024" right="0.511811024" top="0.78740157499999996" bottom="0.78740157499999996" header="0.31496062000000002" footer="0.31496062000000002"/>
  <pageSetup paperSize="9" scale="3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7">
    <tabColor rgb="FF92D050"/>
  </sheetPr>
  <dimension ref="A1:M103"/>
  <sheetViews>
    <sheetView topLeftCell="B23" zoomScale="140" zoomScaleNormal="140" workbookViewId="0">
      <selection activeCell="C4" sqref="C4:H4"/>
    </sheetView>
  </sheetViews>
  <sheetFormatPr baseColWidth="10" defaultColWidth="8.83203125" defaultRowHeight="15" x14ac:dyDescent="0.2"/>
  <cols>
    <col min="1" max="1" width="36.1640625" style="60" hidden="1" customWidth="1"/>
    <col min="2" max="2" width="2.83203125" style="60" customWidth="1"/>
    <col min="3" max="3" width="3.5" style="60" bestFit="1" customWidth="1"/>
    <col min="4" max="4" width="39.5" style="236" customWidth="1"/>
    <col min="5" max="5" width="15.83203125" style="60" customWidth="1"/>
    <col min="6" max="6" width="11.6640625" style="60" customWidth="1"/>
    <col min="7" max="7" width="14.83203125" style="60" customWidth="1"/>
    <col min="8" max="8" width="57.1640625" style="60" customWidth="1"/>
    <col min="9" max="9" width="8" style="60" customWidth="1"/>
    <col min="10" max="13" width="22.6640625" style="60" customWidth="1"/>
    <col min="14" max="16384" width="8.83203125" style="60"/>
  </cols>
  <sheetData>
    <row r="1" spans="1:9" ht="16" thickBot="1" x14ac:dyDescent="0.25"/>
    <row r="2" spans="1:9" ht="108.75" customHeight="1" thickBot="1" x14ac:dyDescent="0.25">
      <c r="A2" s="43"/>
      <c r="B2" s="43"/>
      <c r="C2" s="474"/>
      <c r="D2" s="475"/>
      <c r="E2" s="475"/>
      <c r="F2" s="475"/>
      <c r="G2" s="475"/>
      <c r="H2" s="476"/>
    </row>
    <row r="3" spans="1:9" ht="23" customHeight="1" thickBot="1" x14ac:dyDescent="0.25">
      <c r="A3" s="43"/>
      <c r="B3" s="43"/>
      <c r="C3" s="494" t="s">
        <v>112</v>
      </c>
      <c r="D3" s="495"/>
      <c r="E3" s="495"/>
      <c r="F3" s="495"/>
      <c r="G3" s="495"/>
      <c r="H3" s="496"/>
      <c r="I3" s="265"/>
    </row>
    <row r="4" spans="1:9" ht="24" thickBot="1" x14ac:dyDescent="0.3">
      <c r="A4" s="43"/>
      <c r="B4" s="43"/>
      <c r="C4" s="497" t="s">
        <v>113</v>
      </c>
      <c r="D4" s="498"/>
      <c r="E4" s="498"/>
      <c r="F4" s="498"/>
      <c r="G4" s="498"/>
      <c r="H4" s="499"/>
      <c r="I4" s="271"/>
    </row>
    <row r="5" spans="1:9" ht="10" customHeight="1" thickBot="1" x14ac:dyDescent="0.25">
      <c r="A5" s="45"/>
      <c r="B5" s="45"/>
      <c r="C5" s="39"/>
      <c r="D5" s="123"/>
      <c r="E5" s="40"/>
      <c r="F5" s="40"/>
      <c r="G5" s="40"/>
      <c r="H5" s="40"/>
      <c r="I5" s="40"/>
    </row>
    <row r="6" spans="1:9" s="341" customFormat="1" ht="25" customHeight="1" thickBot="1" x14ac:dyDescent="0.25">
      <c r="A6" s="340"/>
      <c r="C6" s="492" t="s">
        <v>99</v>
      </c>
      <c r="D6" s="493"/>
      <c r="E6" s="436" t="s">
        <v>114</v>
      </c>
      <c r="F6" s="437"/>
      <c r="G6" s="438"/>
      <c r="H6" s="321" t="s">
        <v>115</v>
      </c>
      <c r="I6" s="272"/>
    </row>
    <row r="7" spans="1:9" s="341" customFormat="1" x14ac:dyDescent="0.2">
      <c r="A7" s="340"/>
      <c r="C7" s="320" t="s">
        <v>25</v>
      </c>
      <c r="D7" s="322" t="s">
        <v>116</v>
      </c>
      <c r="E7" s="439" t="s">
        <v>245</v>
      </c>
      <c r="F7" s="440"/>
      <c r="G7" s="441"/>
      <c r="H7" s="323" t="s">
        <v>117</v>
      </c>
      <c r="I7" s="266"/>
    </row>
    <row r="8" spans="1:9" s="341" customFormat="1" ht="16" thickBot="1" x14ac:dyDescent="0.25">
      <c r="A8" s="340"/>
      <c r="C8" s="303" t="s">
        <v>27</v>
      </c>
      <c r="D8" s="306" t="s">
        <v>244</v>
      </c>
      <c r="E8" s="506" t="s">
        <v>246</v>
      </c>
      <c r="F8" s="506"/>
      <c r="G8" s="506"/>
      <c r="H8" s="324" t="s">
        <v>289</v>
      </c>
      <c r="I8" s="267"/>
    </row>
    <row r="9" spans="1:9" s="341" customFormat="1" ht="89" customHeight="1" x14ac:dyDescent="0.2">
      <c r="A9" s="340"/>
      <c r="C9" s="461" t="s">
        <v>118</v>
      </c>
      <c r="D9" s="483"/>
      <c r="E9" s="462"/>
      <c r="F9" s="462"/>
      <c r="G9" s="462"/>
      <c r="H9" s="484"/>
      <c r="I9" s="244"/>
    </row>
    <row r="10" spans="1:9" s="341" customFormat="1" ht="53" customHeight="1" thickBot="1" x14ac:dyDescent="0.25">
      <c r="A10" s="340"/>
      <c r="C10" s="464" t="s">
        <v>290</v>
      </c>
      <c r="D10" s="465"/>
      <c r="E10" s="465"/>
      <c r="F10" s="465"/>
      <c r="G10" s="465"/>
      <c r="H10" s="466"/>
      <c r="I10" s="244"/>
    </row>
    <row r="11" spans="1:9" s="341" customFormat="1" ht="10" customHeight="1" thickBot="1" x14ac:dyDescent="0.25">
      <c r="C11" s="41"/>
      <c r="D11" s="267"/>
      <c r="E11" s="266"/>
      <c r="F11" s="266"/>
      <c r="G11" s="266"/>
      <c r="H11" s="242"/>
      <c r="I11" s="242"/>
    </row>
    <row r="12" spans="1:9" s="341" customFormat="1" ht="25" customHeight="1" thickBot="1" x14ac:dyDescent="0.25">
      <c r="A12" s="340"/>
      <c r="C12" s="387" t="s">
        <v>119</v>
      </c>
      <c r="D12" s="388"/>
      <c r="E12" s="318" t="s">
        <v>120</v>
      </c>
      <c r="F12" s="392" t="s">
        <v>114</v>
      </c>
      <c r="G12" s="394"/>
      <c r="H12" s="263" t="s">
        <v>115</v>
      </c>
      <c r="I12" s="242"/>
    </row>
    <row r="13" spans="1:9" s="341" customFormat="1" x14ac:dyDescent="0.2">
      <c r="A13" s="340"/>
      <c r="C13" s="317" t="s">
        <v>25</v>
      </c>
      <c r="D13" s="304" t="s">
        <v>121</v>
      </c>
      <c r="E13" s="316">
        <v>8.3299999999999999E-2</v>
      </c>
      <c r="F13" s="448" t="s">
        <v>268</v>
      </c>
      <c r="G13" s="449"/>
      <c r="H13" s="342" t="s">
        <v>122</v>
      </c>
      <c r="I13" s="268"/>
    </row>
    <row r="14" spans="1:9" s="341" customFormat="1" ht="34" customHeight="1" thickBot="1" x14ac:dyDescent="0.25">
      <c r="A14" s="340"/>
      <c r="C14" s="313" t="s">
        <v>27</v>
      </c>
      <c r="D14" s="324" t="s">
        <v>208</v>
      </c>
      <c r="E14" s="314">
        <v>0.1111</v>
      </c>
      <c r="F14" s="490" t="s">
        <v>269</v>
      </c>
      <c r="G14" s="491"/>
      <c r="H14" s="315" t="s">
        <v>123</v>
      </c>
      <c r="I14" s="268"/>
    </row>
    <row r="15" spans="1:9" s="341" customFormat="1" ht="16" thickBot="1" x14ac:dyDescent="0.25">
      <c r="A15" s="340"/>
      <c r="C15" s="442" t="s">
        <v>270</v>
      </c>
      <c r="D15" s="443"/>
      <c r="E15" s="319" t="s">
        <v>297</v>
      </c>
      <c r="F15" s="478"/>
      <c r="G15" s="479"/>
      <c r="H15" s="343"/>
      <c r="I15" s="266"/>
    </row>
    <row r="16" spans="1:9" s="341" customFormat="1" ht="27" customHeight="1" x14ac:dyDescent="0.2">
      <c r="A16" s="340"/>
      <c r="C16" s="480" t="s">
        <v>124</v>
      </c>
      <c r="D16" s="481"/>
      <c r="E16" s="481"/>
      <c r="F16" s="481"/>
      <c r="G16" s="481"/>
      <c r="H16" s="482"/>
      <c r="I16" s="269"/>
    </row>
    <row r="17" spans="1:9" s="341" customFormat="1" ht="22" customHeight="1" x14ac:dyDescent="0.2">
      <c r="A17" s="344"/>
      <c r="B17" s="344"/>
      <c r="C17" s="477" t="s">
        <v>125</v>
      </c>
      <c r="D17" s="483"/>
      <c r="E17" s="483"/>
      <c r="F17" s="483"/>
      <c r="G17" s="483"/>
      <c r="H17" s="484"/>
      <c r="I17" s="244"/>
    </row>
    <row r="18" spans="1:9" s="341" customFormat="1" ht="34" customHeight="1" thickBot="1" x14ac:dyDescent="0.25">
      <c r="A18" s="344"/>
      <c r="B18" s="344"/>
      <c r="C18" s="430" t="s">
        <v>126</v>
      </c>
      <c r="D18" s="431"/>
      <c r="E18" s="431"/>
      <c r="F18" s="431"/>
      <c r="G18" s="431"/>
      <c r="H18" s="432"/>
      <c r="I18" s="269"/>
    </row>
    <row r="19" spans="1:9" s="341" customFormat="1" ht="10" customHeight="1" thickBot="1" x14ac:dyDescent="0.25">
      <c r="C19" s="242"/>
      <c r="D19" s="345"/>
      <c r="E19" s="346"/>
      <c r="F19" s="346"/>
      <c r="G19" s="346"/>
      <c r="H19" s="266"/>
      <c r="I19" s="266"/>
    </row>
    <row r="20" spans="1:9" s="341" customFormat="1" ht="25" customHeight="1" thickBot="1" x14ac:dyDescent="0.25">
      <c r="A20" s="340"/>
      <c r="C20" s="485" t="s">
        <v>127</v>
      </c>
      <c r="D20" s="486"/>
      <c r="E20" s="307" t="s">
        <v>120</v>
      </c>
      <c r="F20" s="472" t="s">
        <v>115</v>
      </c>
      <c r="G20" s="472"/>
      <c r="H20" s="473"/>
      <c r="I20" s="242"/>
    </row>
    <row r="21" spans="1:9" s="341" customFormat="1" x14ac:dyDescent="0.2">
      <c r="A21" s="45"/>
      <c r="B21" s="45"/>
      <c r="C21" s="301" t="s">
        <v>25</v>
      </c>
      <c r="D21" s="304" t="s">
        <v>57</v>
      </c>
      <c r="E21" s="872"/>
      <c r="F21" s="424" t="s">
        <v>247</v>
      </c>
      <c r="G21" s="425"/>
      <c r="H21" s="426"/>
      <c r="I21" s="270"/>
    </row>
    <row r="22" spans="1:9" s="341" customFormat="1" x14ac:dyDescent="0.2">
      <c r="A22" s="340"/>
      <c r="C22" s="302" t="s">
        <v>27</v>
      </c>
      <c r="D22" s="305" t="s">
        <v>58</v>
      </c>
      <c r="E22" s="300">
        <v>1.4999999999999999E-2</v>
      </c>
      <c r="F22" s="427" t="s">
        <v>128</v>
      </c>
      <c r="G22" s="428"/>
      <c r="H22" s="429"/>
      <c r="I22" s="270"/>
    </row>
    <row r="23" spans="1:9" s="341" customFormat="1" x14ac:dyDescent="0.2">
      <c r="A23" s="45"/>
      <c r="B23" s="45"/>
      <c r="C23" s="302" t="s">
        <v>29</v>
      </c>
      <c r="D23" s="305" t="s">
        <v>59</v>
      </c>
      <c r="E23" s="300">
        <v>0.01</v>
      </c>
      <c r="F23" s="427" t="s">
        <v>129</v>
      </c>
      <c r="G23" s="428"/>
      <c r="H23" s="429"/>
      <c r="I23" s="270"/>
    </row>
    <row r="24" spans="1:9" s="341" customFormat="1" x14ac:dyDescent="0.2">
      <c r="A24" s="45"/>
      <c r="B24" s="45"/>
      <c r="C24" s="302" t="s">
        <v>31</v>
      </c>
      <c r="D24" s="305" t="s">
        <v>60</v>
      </c>
      <c r="E24" s="300">
        <v>2E-3</v>
      </c>
      <c r="F24" s="427" t="s">
        <v>130</v>
      </c>
      <c r="G24" s="428"/>
      <c r="H24" s="429"/>
      <c r="I24" s="270"/>
    </row>
    <row r="25" spans="1:9" s="341" customFormat="1" ht="26" customHeight="1" x14ac:dyDescent="0.2">
      <c r="A25" s="340"/>
      <c r="C25" s="302" t="s">
        <v>34</v>
      </c>
      <c r="D25" s="305" t="s">
        <v>61</v>
      </c>
      <c r="E25" s="300">
        <v>2.5000000000000001E-2</v>
      </c>
      <c r="F25" s="427" t="s">
        <v>131</v>
      </c>
      <c r="G25" s="428"/>
      <c r="H25" s="429"/>
      <c r="I25" s="270"/>
    </row>
    <row r="26" spans="1:9" s="341" customFormat="1" x14ac:dyDescent="0.2">
      <c r="A26" s="340"/>
      <c r="C26" s="302" t="s">
        <v>36</v>
      </c>
      <c r="D26" s="305" t="s">
        <v>62</v>
      </c>
      <c r="E26" s="300">
        <v>0.08</v>
      </c>
      <c r="F26" s="427" t="s">
        <v>132</v>
      </c>
      <c r="G26" s="428"/>
      <c r="H26" s="429"/>
      <c r="I26" s="270"/>
    </row>
    <row r="27" spans="1:9" s="341" customFormat="1" ht="21" customHeight="1" x14ac:dyDescent="0.2">
      <c r="A27" s="45"/>
      <c r="B27" s="45"/>
      <c r="C27" s="302" t="s">
        <v>63</v>
      </c>
      <c r="D27" s="305" t="s">
        <v>133</v>
      </c>
      <c r="E27" s="873"/>
      <c r="F27" s="427" t="s">
        <v>134</v>
      </c>
      <c r="G27" s="428"/>
      <c r="H27" s="429"/>
      <c r="I27" s="270"/>
    </row>
    <row r="28" spans="1:9" s="341" customFormat="1" ht="16" thickBot="1" x14ac:dyDescent="0.25">
      <c r="A28" s="45"/>
      <c r="B28" s="45"/>
      <c r="C28" s="303" t="s">
        <v>65</v>
      </c>
      <c r="D28" s="306" t="s">
        <v>66</v>
      </c>
      <c r="E28" s="310">
        <v>6.0000000000000001E-3</v>
      </c>
      <c r="F28" s="433" t="s">
        <v>135</v>
      </c>
      <c r="G28" s="434"/>
      <c r="H28" s="435"/>
      <c r="I28" s="270"/>
    </row>
    <row r="29" spans="1:9" s="341" customFormat="1" ht="16" thickBot="1" x14ac:dyDescent="0.25">
      <c r="A29" s="45"/>
      <c r="B29" s="45"/>
      <c r="C29" s="444" t="s">
        <v>136</v>
      </c>
      <c r="D29" s="445"/>
      <c r="E29" s="881" t="s">
        <v>296</v>
      </c>
      <c r="F29" s="414"/>
      <c r="G29" s="415"/>
      <c r="H29" s="416"/>
      <c r="I29" s="347"/>
    </row>
    <row r="30" spans="1:9" s="341" customFormat="1" ht="25" customHeight="1" x14ac:dyDescent="0.2">
      <c r="A30" s="340"/>
      <c r="C30" s="487" t="s">
        <v>137</v>
      </c>
      <c r="D30" s="488"/>
      <c r="E30" s="488"/>
      <c r="F30" s="488"/>
      <c r="G30" s="488"/>
      <c r="H30" s="489"/>
      <c r="I30" s="348"/>
    </row>
    <row r="31" spans="1:9" s="341" customFormat="1" ht="39" customHeight="1" x14ac:dyDescent="0.2">
      <c r="A31" s="340"/>
      <c r="C31" s="411" t="s">
        <v>138</v>
      </c>
      <c r="D31" s="412"/>
      <c r="E31" s="412"/>
      <c r="F31" s="412"/>
      <c r="G31" s="412"/>
      <c r="H31" s="413"/>
      <c r="I31" s="245"/>
    </row>
    <row r="32" spans="1:9" s="341" customFormat="1" ht="81" customHeight="1" x14ac:dyDescent="0.2">
      <c r="A32" s="45"/>
      <c r="B32" s="45"/>
      <c r="C32" s="477" t="s">
        <v>139</v>
      </c>
      <c r="D32" s="412"/>
      <c r="E32" s="412"/>
      <c r="F32" s="412"/>
      <c r="G32" s="412"/>
      <c r="H32" s="413"/>
      <c r="I32" s="245"/>
    </row>
    <row r="33" spans="1:13" s="341" customFormat="1" ht="40" customHeight="1" x14ac:dyDescent="0.2">
      <c r="A33" s="340"/>
      <c r="C33" s="450" t="s">
        <v>140</v>
      </c>
      <c r="D33" s="451"/>
      <c r="E33" s="451"/>
      <c r="F33" s="451"/>
      <c r="G33" s="451"/>
      <c r="H33" s="452"/>
      <c r="I33" s="349"/>
    </row>
    <row r="34" spans="1:13" s="341" customFormat="1" ht="54.75" customHeight="1" thickBot="1" x14ac:dyDescent="0.25">
      <c r="A34" s="340"/>
      <c r="C34" s="430" t="s">
        <v>141</v>
      </c>
      <c r="D34" s="453"/>
      <c r="E34" s="453"/>
      <c r="F34" s="453"/>
      <c r="G34" s="453"/>
      <c r="H34" s="454"/>
      <c r="I34" s="349"/>
    </row>
    <row r="35" spans="1:13" s="341" customFormat="1" ht="10" customHeight="1" thickBot="1" x14ac:dyDescent="0.25">
      <c r="C35" s="41"/>
      <c r="D35" s="267"/>
      <c r="E35" s="266"/>
      <c r="F35" s="266"/>
      <c r="G35" s="266"/>
      <c r="H35" s="266"/>
      <c r="I35" s="266"/>
    </row>
    <row r="36" spans="1:13" s="341" customFormat="1" ht="25" customHeight="1" thickBot="1" x14ac:dyDescent="0.25">
      <c r="A36" s="340"/>
      <c r="C36" s="387" t="s">
        <v>142</v>
      </c>
      <c r="D36" s="389"/>
      <c r="E36" s="388"/>
      <c r="F36" s="417" t="s">
        <v>115</v>
      </c>
      <c r="G36" s="418"/>
      <c r="H36" s="419"/>
      <c r="I36" s="242"/>
    </row>
    <row r="37" spans="1:13" s="341" customFormat="1" x14ac:dyDescent="0.2">
      <c r="A37" s="340"/>
      <c r="C37" s="298" t="s">
        <v>25</v>
      </c>
      <c r="D37" s="470" t="s">
        <v>143</v>
      </c>
      <c r="E37" s="471"/>
      <c r="F37" s="299" t="s">
        <v>144</v>
      </c>
      <c r="G37" s="295"/>
      <c r="H37" s="296"/>
      <c r="I37" s="268"/>
    </row>
    <row r="38" spans="1:13" s="341" customFormat="1" x14ac:dyDescent="0.2">
      <c r="A38" s="340"/>
      <c r="C38" s="297" t="s">
        <v>27</v>
      </c>
      <c r="D38" s="251" t="s">
        <v>145</v>
      </c>
      <c r="E38" s="350"/>
      <c r="F38" s="351" t="s">
        <v>248</v>
      </c>
      <c r="G38" s="47"/>
      <c r="H38" s="246"/>
      <c r="I38" s="268"/>
    </row>
    <row r="39" spans="1:13" s="341" customFormat="1" x14ac:dyDescent="0.2">
      <c r="A39" s="340"/>
      <c r="C39" s="297" t="s">
        <v>29</v>
      </c>
      <c r="D39" s="251" t="s">
        <v>73</v>
      </c>
      <c r="E39" s="350"/>
      <c r="F39" s="351" t="s">
        <v>146</v>
      </c>
      <c r="G39" s="352"/>
      <c r="H39" s="312"/>
      <c r="I39" s="268"/>
    </row>
    <row r="40" spans="1:13" s="341" customFormat="1" ht="16" thickBot="1" x14ac:dyDescent="0.25">
      <c r="A40" s="340"/>
      <c r="C40" s="257" t="s">
        <v>31</v>
      </c>
      <c r="D40" s="353" t="s">
        <v>74</v>
      </c>
      <c r="E40" s="354"/>
      <c r="F40" s="355" t="s">
        <v>146</v>
      </c>
      <c r="G40" s="356"/>
      <c r="H40" s="357"/>
      <c r="I40" s="268"/>
    </row>
    <row r="41" spans="1:13" s="341" customFormat="1" ht="51" customHeight="1" x14ac:dyDescent="0.2">
      <c r="A41" s="340"/>
      <c r="C41" s="461" t="s">
        <v>147</v>
      </c>
      <c r="D41" s="462"/>
      <c r="E41" s="462"/>
      <c r="F41" s="462"/>
      <c r="G41" s="462"/>
      <c r="H41" s="463"/>
      <c r="I41" s="244"/>
    </row>
    <row r="42" spans="1:13" s="341" customFormat="1" ht="76" customHeight="1" thickBot="1" x14ac:dyDescent="0.25">
      <c r="A42" s="358"/>
      <c r="B42" s="358"/>
      <c r="C42" s="464" t="s">
        <v>148</v>
      </c>
      <c r="D42" s="465"/>
      <c r="E42" s="465"/>
      <c r="F42" s="465"/>
      <c r="G42" s="465"/>
      <c r="H42" s="466"/>
      <c r="I42" s="244"/>
    </row>
    <row r="43" spans="1:13" s="341" customFormat="1" ht="10" customHeight="1" thickBot="1" x14ac:dyDescent="0.25">
      <c r="C43" s="41"/>
      <c r="D43" s="267"/>
      <c r="E43" s="266"/>
      <c r="F43" s="266"/>
      <c r="G43" s="266"/>
      <c r="H43" s="266"/>
      <c r="I43" s="266"/>
    </row>
    <row r="44" spans="1:13" s="341" customFormat="1" ht="16" thickBot="1" x14ac:dyDescent="0.25">
      <c r="A44" s="340"/>
      <c r="C44" s="387" t="s">
        <v>103</v>
      </c>
      <c r="D44" s="388"/>
      <c r="E44" s="262" t="s">
        <v>120</v>
      </c>
      <c r="F44" s="392" t="s">
        <v>114</v>
      </c>
      <c r="G44" s="394"/>
      <c r="H44" s="263" t="s">
        <v>115</v>
      </c>
      <c r="I44" s="242"/>
    </row>
    <row r="45" spans="1:13" s="341" customFormat="1" x14ac:dyDescent="0.2">
      <c r="A45" s="340"/>
      <c r="C45" s="882" t="s">
        <v>25</v>
      </c>
      <c r="D45" s="335" t="s">
        <v>149</v>
      </c>
      <c r="E45" s="887"/>
      <c r="F45" s="889" t="s">
        <v>209</v>
      </c>
      <c r="G45" s="890"/>
      <c r="H45" s="261" t="s">
        <v>150</v>
      </c>
      <c r="I45" s="273"/>
    </row>
    <row r="46" spans="1:13" s="341" customFormat="1" ht="26" x14ac:dyDescent="0.2">
      <c r="A46" s="340"/>
      <c r="C46" s="883" t="s">
        <v>27</v>
      </c>
      <c r="D46" s="336" t="s">
        <v>151</v>
      </c>
      <c r="E46" s="874" t="s">
        <v>292</v>
      </c>
      <c r="F46" s="385" t="s">
        <v>210</v>
      </c>
      <c r="G46" s="386"/>
      <c r="H46" s="258" t="s">
        <v>152</v>
      </c>
      <c r="I46" s="273"/>
    </row>
    <row r="47" spans="1:13" s="341" customFormat="1" ht="25" thickBot="1" x14ac:dyDescent="0.25">
      <c r="A47" s="340"/>
      <c r="C47" s="884" t="s">
        <v>29</v>
      </c>
      <c r="D47" s="337" t="s">
        <v>153</v>
      </c>
      <c r="E47" s="259">
        <v>3.2000000000000001E-2</v>
      </c>
      <c r="F47" s="404" t="s">
        <v>154</v>
      </c>
      <c r="G47" s="405"/>
      <c r="H47" s="258" t="s">
        <v>155</v>
      </c>
      <c r="I47" s="273"/>
    </row>
    <row r="48" spans="1:13" s="341" customFormat="1" ht="37" thickBot="1" x14ac:dyDescent="0.25">
      <c r="A48" s="340"/>
      <c r="C48" s="885" t="s">
        <v>31</v>
      </c>
      <c r="D48" s="338" t="s">
        <v>156</v>
      </c>
      <c r="E48" s="260" t="s">
        <v>286</v>
      </c>
      <c r="F48" s="420"/>
      <c r="G48" s="421"/>
      <c r="H48" s="258" t="s">
        <v>287</v>
      </c>
      <c r="I48" s="273"/>
      <c r="J48" s="283" t="s">
        <v>157</v>
      </c>
      <c r="K48" s="284" t="s">
        <v>158</v>
      </c>
      <c r="L48" s="284" t="s">
        <v>159</v>
      </c>
      <c r="M48" s="285" t="s">
        <v>160</v>
      </c>
    </row>
    <row r="49" spans="1:13" s="341" customFormat="1" ht="28" thickTop="1" thickBot="1" x14ac:dyDescent="0.25">
      <c r="A49" s="45"/>
      <c r="B49" s="45"/>
      <c r="C49" s="886" t="s">
        <v>34</v>
      </c>
      <c r="D49" s="339" t="s">
        <v>161</v>
      </c>
      <c r="E49" s="888" t="s">
        <v>162</v>
      </c>
      <c r="F49" s="891"/>
      <c r="G49" s="892"/>
      <c r="H49" s="308" t="s">
        <v>163</v>
      </c>
      <c r="I49" s="273"/>
      <c r="J49" s="286">
        <v>12</v>
      </c>
      <c r="K49" s="287">
        <v>1.94</v>
      </c>
      <c r="L49" s="287">
        <v>0.19400000000000001</v>
      </c>
      <c r="M49" s="288"/>
    </row>
    <row r="50" spans="1:13" s="341" customFormat="1" ht="29" customHeight="1" thickBot="1" x14ac:dyDescent="0.25">
      <c r="A50" s="340"/>
      <c r="C50" s="406" t="s">
        <v>254</v>
      </c>
      <c r="D50" s="407"/>
      <c r="E50" s="893" t="s">
        <v>298</v>
      </c>
      <c r="F50" s="422"/>
      <c r="G50" s="423"/>
      <c r="H50" s="309"/>
      <c r="I50" s="273"/>
      <c r="J50" s="289">
        <v>24</v>
      </c>
      <c r="K50" s="290">
        <v>1.0669999999999999</v>
      </c>
      <c r="L50" s="290">
        <v>1.0669999999999999</v>
      </c>
      <c r="M50" s="291">
        <v>25.6</v>
      </c>
    </row>
    <row r="51" spans="1:13" s="341" customFormat="1" ht="49" customHeight="1" thickBot="1" x14ac:dyDescent="0.25">
      <c r="A51" s="340"/>
      <c r="C51" s="401" t="s">
        <v>164</v>
      </c>
      <c r="D51" s="402"/>
      <c r="E51" s="402"/>
      <c r="F51" s="402"/>
      <c r="G51" s="402"/>
      <c r="H51" s="403"/>
      <c r="I51" s="274"/>
      <c r="J51" s="286">
        <v>36</v>
      </c>
      <c r="K51" s="287">
        <v>0.77</v>
      </c>
      <c r="L51" s="287">
        <v>0.77</v>
      </c>
      <c r="M51" s="288">
        <v>27.92</v>
      </c>
    </row>
    <row r="52" spans="1:13" s="341" customFormat="1" ht="57" customHeight="1" thickBot="1" x14ac:dyDescent="0.25">
      <c r="A52" s="340"/>
      <c r="C52" s="395" t="s">
        <v>249</v>
      </c>
      <c r="D52" s="396"/>
      <c r="E52" s="396"/>
      <c r="F52" s="396"/>
      <c r="G52" s="396"/>
      <c r="H52" s="397"/>
      <c r="I52" s="247"/>
      <c r="J52" s="292">
        <v>48</v>
      </c>
      <c r="K52" s="293">
        <v>0.63</v>
      </c>
      <c r="L52" s="293">
        <v>0.63</v>
      </c>
      <c r="M52" s="294">
        <v>30.24</v>
      </c>
    </row>
    <row r="53" spans="1:13" s="341" customFormat="1" ht="60" customHeight="1" thickBot="1" x14ac:dyDescent="0.25">
      <c r="A53" s="340"/>
      <c r="C53" s="395" t="s">
        <v>166</v>
      </c>
      <c r="D53" s="396"/>
      <c r="E53" s="396"/>
      <c r="F53" s="396"/>
      <c r="G53" s="396"/>
      <c r="H53" s="397"/>
      <c r="I53" s="248"/>
      <c r="J53" s="286">
        <v>60</v>
      </c>
      <c r="K53" s="287">
        <v>0.54</v>
      </c>
      <c r="L53" s="287">
        <v>0.54</v>
      </c>
      <c r="M53" s="288">
        <v>32.56</v>
      </c>
    </row>
    <row r="54" spans="1:13" s="341" customFormat="1" ht="46" customHeight="1" thickBot="1" x14ac:dyDescent="0.25">
      <c r="A54" s="340"/>
      <c r="C54" s="395" t="s">
        <v>167</v>
      </c>
      <c r="D54" s="396"/>
      <c r="E54" s="396"/>
      <c r="F54" s="396"/>
      <c r="G54" s="396"/>
      <c r="H54" s="397"/>
      <c r="I54" s="248"/>
      <c r="J54" s="408" t="s">
        <v>165</v>
      </c>
      <c r="K54" s="409"/>
      <c r="L54" s="409"/>
      <c r="M54" s="410"/>
    </row>
    <row r="55" spans="1:13" s="341" customFormat="1" ht="53.25" customHeight="1" thickBot="1" x14ac:dyDescent="0.25">
      <c r="A55" s="340"/>
      <c r="C55" s="398" t="s">
        <v>168</v>
      </c>
      <c r="D55" s="399"/>
      <c r="E55" s="399"/>
      <c r="F55" s="399"/>
      <c r="G55" s="399"/>
      <c r="H55" s="400"/>
      <c r="I55" s="248"/>
    </row>
    <row r="56" spans="1:13" s="341" customFormat="1" ht="27" customHeight="1" thickBot="1" x14ac:dyDescent="0.25">
      <c r="A56" s="340"/>
      <c r="C56" s="41"/>
      <c r="D56" s="124"/>
      <c r="E56" s="42"/>
      <c r="F56" s="42"/>
      <c r="G56" s="42"/>
      <c r="H56" s="42"/>
      <c r="I56" s="248"/>
    </row>
    <row r="57" spans="1:13" s="341" customFormat="1" ht="10" customHeight="1" thickBot="1" x14ac:dyDescent="0.25">
      <c r="A57" s="340"/>
      <c r="C57" s="387" t="s">
        <v>169</v>
      </c>
      <c r="D57" s="389"/>
      <c r="E57" s="388"/>
      <c r="F57" s="392" t="s">
        <v>115</v>
      </c>
      <c r="G57" s="393"/>
      <c r="H57" s="394"/>
      <c r="I57" s="275"/>
    </row>
    <row r="58" spans="1:13" s="341" customFormat="1" ht="25" customHeight="1" x14ac:dyDescent="0.2">
      <c r="C58" s="256" t="s">
        <v>25</v>
      </c>
      <c r="D58" s="253" t="s">
        <v>170</v>
      </c>
      <c r="E58" s="359"/>
      <c r="F58" s="467" t="s">
        <v>252</v>
      </c>
      <c r="G58" s="468"/>
      <c r="H58" s="469"/>
      <c r="I58" s="42"/>
    </row>
    <row r="59" spans="1:13" s="341" customFormat="1" ht="25" customHeight="1" thickBot="1" x14ac:dyDescent="0.25">
      <c r="A59" s="340"/>
      <c r="C59" s="257" t="s">
        <v>27</v>
      </c>
      <c r="D59" s="254" t="s">
        <v>171</v>
      </c>
      <c r="E59" s="255"/>
      <c r="F59" s="503" t="s">
        <v>253</v>
      </c>
      <c r="G59" s="504"/>
      <c r="H59" s="505"/>
      <c r="I59" s="242"/>
    </row>
    <row r="60" spans="1:13" s="341" customFormat="1" ht="70" customHeight="1" thickBot="1" x14ac:dyDescent="0.25">
      <c r="A60" s="340"/>
      <c r="C60" s="458" t="s">
        <v>271</v>
      </c>
      <c r="D60" s="459"/>
      <c r="E60" s="459"/>
      <c r="F60" s="459"/>
      <c r="G60" s="459"/>
      <c r="H60" s="460"/>
      <c r="I60" s="276"/>
    </row>
    <row r="61" spans="1:13" s="341" customFormat="1" ht="25" customHeight="1" thickBot="1" x14ac:dyDescent="0.25">
      <c r="A61" s="340"/>
      <c r="C61" s="41"/>
      <c r="D61" s="267"/>
      <c r="E61" s="266"/>
      <c r="F61" s="266"/>
      <c r="G61" s="266"/>
      <c r="H61" s="266"/>
      <c r="I61" s="277"/>
    </row>
    <row r="62" spans="1:13" s="341" customFormat="1" ht="10" customHeight="1" thickBot="1" x14ac:dyDescent="0.25">
      <c r="A62" s="340"/>
      <c r="C62" s="390" t="s">
        <v>172</v>
      </c>
      <c r="D62" s="391"/>
      <c r="E62" s="250" t="s">
        <v>120</v>
      </c>
      <c r="F62" s="523" t="s">
        <v>114</v>
      </c>
      <c r="G62" s="524"/>
      <c r="H62" s="525"/>
      <c r="I62" s="244"/>
    </row>
    <row r="63" spans="1:13" s="341" customFormat="1" ht="25" customHeight="1" x14ac:dyDescent="0.2">
      <c r="C63" s="325" t="s">
        <v>25</v>
      </c>
      <c r="D63" s="330" t="s">
        <v>303</v>
      </c>
      <c r="E63" s="878"/>
      <c r="F63" s="455" t="s">
        <v>300</v>
      </c>
      <c r="G63" s="456"/>
      <c r="H63" s="457"/>
      <c r="I63" s="266"/>
    </row>
    <row r="64" spans="1:13" s="341" customFormat="1" ht="25" customHeight="1" x14ac:dyDescent="0.2">
      <c r="A64" s="340"/>
      <c r="C64" s="326" t="s">
        <v>27</v>
      </c>
      <c r="D64" s="331" t="s">
        <v>173</v>
      </c>
      <c r="E64" s="879"/>
      <c r="F64" s="516" t="s">
        <v>301</v>
      </c>
      <c r="G64" s="517"/>
      <c r="H64" s="518"/>
      <c r="I64" s="278"/>
    </row>
    <row r="65" spans="1:9" s="341" customFormat="1" x14ac:dyDescent="0.2">
      <c r="A65" s="340"/>
      <c r="C65" s="327" t="s">
        <v>29</v>
      </c>
      <c r="D65" s="332" t="s">
        <v>174</v>
      </c>
      <c r="E65" s="880" t="s">
        <v>299</v>
      </c>
      <c r="F65" s="520" t="s">
        <v>175</v>
      </c>
      <c r="G65" s="521"/>
      <c r="H65" s="522"/>
      <c r="I65" s="360"/>
    </row>
    <row r="66" spans="1:9" s="341" customFormat="1" x14ac:dyDescent="0.2">
      <c r="A66" s="340"/>
      <c r="C66" s="311" t="s">
        <v>176</v>
      </c>
      <c r="D66" s="333" t="s">
        <v>274</v>
      </c>
      <c r="E66" s="252"/>
      <c r="F66" s="519" t="s">
        <v>177</v>
      </c>
      <c r="G66" s="383"/>
      <c r="H66" s="384"/>
      <c r="I66" s="360"/>
    </row>
    <row r="67" spans="1:9" s="341" customFormat="1" x14ac:dyDescent="0.2">
      <c r="A67" s="340"/>
      <c r="C67" s="328"/>
      <c r="D67" s="334" t="s">
        <v>178</v>
      </c>
      <c r="E67" s="875"/>
      <c r="F67" s="276"/>
      <c r="G67" s="360"/>
      <c r="H67" s="361"/>
      <c r="I67" s="360"/>
    </row>
    <row r="68" spans="1:9" s="341" customFormat="1" x14ac:dyDescent="0.2">
      <c r="A68" s="340"/>
      <c r="C68" s="328"/>
      <c r="D68" s="334" t="s">
        <v>179</v>
      </c>
      <c r="E68" s="875"/>
      <c r="F68" s="383" t="s">
        <v>302</v>
      </c>
      <c r="G68" s="383"/>
      <c r="H68" s="384"/>
      <c r="I68" s="360"/>
    </row>
    <row r="69" spans="1:9" s="341" customFormat="1" x14ac:dyDescent="0.2">
      <c r="A69" s="340"/>
      <c r="C69" s="311"/>
      <c r="D69" s="333" t="s">
        <v>180</v>
      </c>
      <c r="E69" s="876"/>
      <c r="F69" s="383" t="s">
        <v>181</v>
      </c>
      <c r="G69" s="383"/>
      <c r="H69" s="384"/>
      <c r="I69" s="360"/>
    </row>
    <row r="70" spans="1:9" s="341" customFormat="1" ht="16" thickBot="1" x14ac:dyDescent="0.25">
      <c r="A70" s="340"/>
      <c r="C70" s="329"/>
      <c r="D70" s="324" t="s">
        <v>275</v>
      </c>
      <c r="E70" s="877"/>
      <c r="F70" s="446"/>
      <c r="G70" s="446"/>
      <c r="H70" s="447"/>
      <c r="I70" s="360"/>
    </row>
    <row r="71" spans="1:9" s="341" customFormat="1" ht="26" customHeight="1" x14ac:dyDescent="0.2">
      <c r="A71" s="340"/>
      <c r="C71" s="513" t="s">
        <v>293</v>
      </c>
      <c r="D71" s="514"/>
      <c r="E71" s="514"/>
      <c r="F71" s="514"/>
      <c r="G71" s="514"/>
      <c r="H71" s="515"/>
      <c r="I71" s="360"/>
    </row>
    <row r="72" spans="1:9" s="341" customFormat="1" ht="26" customHeight="1" x14ac:dyDescent="0.2">
      <c r="A72" s="340"/>
      <c r="C72" s="507" t="s">
        <v>294</v>
      </c>
      <c r="D72" s="508"/>
      <c r="E72" s="508"/>
      <c r="F72" s="508"/>
      <c r="G72" s="508"/>
      <c r="H72" s="509"/>
      <c r="I72" s="360"/>
    </row>
    <row r="73" spans="1:9" s="341" customFormat="1" ht="29" customHeight="1" x14ac:dyDescent="0.2">
      <c r="A73" s="340"/>
      <c r="C73" s="249"/>
      <c r="D73" s="508" t="s">
        <v>295</v>
      </c>
      <c r="E73" s="508"/>
      <c r="F73" s="508"/>
      <c r="G73" s="508"/>
      <c r="H73" s="509"/>
      <c r="I73" s="279"/>
    </row>
    <row r="74" spans="1:9" s="341" customFormat="1" ht="24" customHeight="1" x14ac:dyDescent="0.2">
      <c r="A74" s="340"/>
      <c r="C74" s="510"/>
      <c r="D74" s="508" t="s">
        <v>250</v>
      </c>
      <c r="E74" s="508"/>
      <c r="F74" s="508"/>
      <c r="G74" s="508"/>
      <c r="H74" s="509"/>
      <c r="I74" s="280"/>
    </row>
    <row r="75" spans="1:9" s="341" customFormat="1" ht="78" customHeight="1" x14ac:dyDescent="0.2">
      <c r="A75" s="340"/>
      <c r="C75" s="510"/>
      <c r="D75" s="511" t="s">
        <v>251</v>
      </c>
      <c r="E75" s="511"/>
      <c r="F75" s="511"/>
      <c r="G75" s="511"/>
      <c r="H75" s="512"/>
      <c r="I75" s="280"/>
    </row>
    <row r="76" spans="1:9" s="341" customFormat="1" ht="45" customHeight="1" thickBot="1" x14ac:dyDescent="0.25">
      <c r="A76" s="340"/>
      <c r="C76" s="500" t="s">
        <v>182</v>
      </c>
      <c r="D76" s="501"/>
      <c r="E76" s="501"/>
      <c r="F76" s="501"/>
      <c r="G76" s="501"/>
      <c r="H76" s="502"/>
      <c r="I76" s="280"/>
    </row>
    <row r="77" spans="1:9" s="341" customFormat="1" ht="37" customHeight="1" x14ac:dyDescent="0.2">
      <c r="A77" s="340"/>
      <c r="C77" s="60"/>
      <c r="D77" s="236"/>
      <c r="E77" s="60"/>
      <c r="F77" s="60"/>
      <c r="G77" s="60"/>
      <c r="H77" s="60"/>
      <c r="I77" s="281"/>
    </row>
    <row r="78" spans="1:9" ht="39" customHeight="1" x14ac:dyDescent="0.2">
      <c r="A78"/>
      <c r="D78" s="243"/>
      <c r="E78" s="243"/>
      <c r="I78" s="282"/>
    </row>
    <row r="81" spans="1:9" ht="15" customHeight="1" x14ac:dyDescent="0.2"/>
    <row r="82" spans="1:9" ht="15" customHeight="1" x14ac:dyDescent="0.2"/>
    <row r="85" spans="1:9" x14ac:dyDescent="0.2">
      <c r="H85" s="236"/>
    </row>
    <row r="87" spans="1:9" x14ac:dyDescent="0.2">
      <c r="I87" s="236"/>
    </row>
    <row r="90" spans="1:9" x14ac:dyDescent="0.2">
      <c r="A90" s="43"/>
      <c r="B90" s="43"/>
    </row>
    <row r="91" spans="1:9" x14ac:dyDescent="0.2">
      <c r="A91" s="43"/>
      <c r="B91" s="43"/>
    </row>
    <row r="96" spans="1:9" x14ac:dyDescent="0.2">
      <c r="A96" s="44"/>
      <c r="B96" s="44"/>
    </row>
    <row r="97" spans="1:2" x14ac:dyDescent="0.2">
      <c r="A97" s="46"/>
      <c r="B97" s="46"/>
    </row>
    <row r="98" spans="1:2" x14ac:dyDescent="0.2">
      <c r="A98" s="43"/>
      <c r="B98" s="43"/>
    </row>
    <row r="99" spans="1:2" x14ac:dyDescent="0.2">
      <c r="A99" s="43"/>
      <c r="B99" s="43"/>
    </row>
    <row r="100" spans="1:2" x14ac:dyDescent="0.2">
      <c r="A100" s="43"/>
      <c r="B100" s="43"/>
    </row>
    <row r="101" spans="1:2" x14ac:dyDescent="0.2">
      <c r="A101" s="43"/>
      <c r="B101" s="43"/>
    </row>
    <row r="102" spans="1:2" x14ac:dyDescent="0.2">
      <c r="A102" s="43"/>
      <c r="B102" s="43"/>
    </row>
    <row r="103" spans="1:2" x14ac:dyDescent="0.2">
      <c r="A103" s="43"/>
      <c r="B103" s="43"/>
    </row>
  </sheetData>
  <sheetProtection algorithmName="SHA-512" hashValue="gVszOH6aAFtsKl/FLG2PjWpuISh/Z/2d7IAxro1JIRIVfoWtWPEocHDTUlcwj5xqB3qbnZDgW2ShVdS42Q9eBw==" saltValue="018DiFSOOKF5a+VNn3sBHg==" spinCount="100000" sheet="1" objects="1" scenarios="1"/>
  <mergeCells count="76">
    <mergeCell ref="F69:H69"/>
    <mergeCell ref="C76:H76"/>
    <mergeCell ref="F59:H59"/>
    <mergeCell ref="E8:G8"/>
    <mergeCell ref="C72:H72"/>
    <mergeCell ref="D73:H73"/>
    <mergeCell ref="C74:C75"/>
    <mergeCell ref="D74:H74"/>
    <mergeCell ref="D75:H75"/>
    <mergeCell ref="C71:H71"/>
    <mergeCell ref="F64:H64"/>
    <mergeCell ref="F66:H66"/>
    <mergeCell ref="F65:H65"/>
    <mergeCell ref="F62:H62"/>
    <mergeCell ref="F44:G44"/>
    <mergeCell ref="C50:D50"/>
    <mergeCell ref="C2:H2"/>
    <mergeCell ref="C32:H32"/>
    <mergeCell ref="F15:G15"/>
    <mergeCell ref="C16:H16"/>
    <mergeCell ref="C17:H17"/>
    <mergeCell ref="F12:G12"/>
    <mergeCell ref="C12:D12"/>
    <mergeCell ref="C20:D20"/>
    <mergeCell ref="C30:H30"/>
    <mergeCell ref="F14:G14"/>
    <mergeCell ref="C9:H9"/>
    <mergeCell ref="C10:H10"/>
    <mergeCell ref="C6:D6"/>
    <mergeCell ref="C3:H3"/>
    <mergeCell ref="C4:H4"/>
    <mergeCell ref="E6:G6"/>
    <mergeCell ref="E7:G7"/>
    <mergeCell ref="C15:D15"/>
    <mergeCell ref="C29:D29"/>
    <mergeCell ref="F70:H70"/>
    <mergeCell ref="F13:G13"/>
    <mergeCell ref="C33:H33"/>
    <mergeCell ref="C34:H34"/>
    <mergeCell ref="F63:H63"/>
    <mergeCell ref="C60:H60"/>
    <mergeCell ref="C41:H41"/>
    <mergeCell ref="C42:H42"/>
    <mergeCell ref="F58:H58"/>
    <mergeCell ref="F45:G45"/>
    <mergeCell ref="D37:E37"/>
    <mergeCell ref="F20:H20"/>
    <mergeCell ref="F21:H21"/>
    <mergeCell ref="F22:H22"/>
    <mergeCell ref="F23:H23"/>
    <mergeCell ref="C18:H18"/>
    <mergeCell ref="F28:H28"/>
    <mergeCell ref="F26:H26"/>
    <mergeCell ref="F24:H24"/>
    <mergeCell ref="F25:H25"/>
    <mergeCell ref="F27:H27"/>
    <mergeCell ref="J54:M54"/>
    <mergeCell ref="C31:H31"/>
    <mergeCell ref="F29:H29"/>
    <mergeCell ref="F36:H36"/>
    <mergeCell ref="F48:G48"/>
    <mergeCell ref="F50:G50"/>
    <mergeCell ref="C36:E36"/>
    <mergeCell ref="F49:G49"/>
    <mergeCell ref="F68:H68"/>
    <mergeCell ref="F46:G46"/>
    <mergeCell ref="C44:D44"/>
    <mergeCell ref="C57:E57"/>
    <mergeCell ref="C62:D62"/>
    <mergeCell ref="F57:H57"/>
    <mergeCell ref="C53:H53"/>
    <mergeCell ref="C55:H55"/>
    <mergeCell ref="C54:H54"/>
    <mergeCell ref="C51:H51"/>
    <mergeCell ref="C52:H52"/>
    <mergeCell ref="F47:G47"/>
  </mergeCells>
  <pageMargins left="0.511811024" right="0.511811024" top="0.78740157499999996" bottom="0.78740157499999996" header="0.31496062000000002" footer="0.31496062000000002"/>
  <pageSetup paperSize="9" scale="94" orientation="landscape" r:id="rId1"/>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tabColor theme="8" tint="0.59999389629810485"/>
    <pageSetUpPr fitToPage="1"/>
  </sheetPr>
  <dimension ref="B2:J82"/>
  <sheetViews>
    <sheetView topLeftCell="A2" zoomScaleNormal="100" zoomScaleSheetLayoutView="100" workbookViewId="0">
      <selection activeCell="B2" sqref="B2:J2"/>
    </sheetView>
  </sheetViews>
  <sheetFormatPr baseColWidth="10" defaultColWidth="8.83203125" defaultRowHeight="15" x14ac:dyDescent="0.2"/>
  <cols>
    <col min="1" max="1" width="3.33203125" style="60" customWidth="1"/>
    <col min="2" max="2" width="4.1640625" style="60" bestFit="1" customWidth="1"/>
    <col min="3" max="7" width="8.83203125" style="60"/>
    <col min="8" max="8" width="27.6640625" style="60" customWidth="1"/>
    <col min="9" max="9" width="15.5" style="60" customWidth="1"/>
    <col min="10" max="10" width="25.6640625" style="60" customWidth="1"/>
    <col min="11" max="16384" width="8.83203125" style="60"/>
  </cols>
  <sheetData>
    <row r="2" spans="2:10" ht="77" customHeight="1" x14ac:dyDescent="0.2">
      <c r="B2" s="568" t="s">
        <v>272</v>
      </c>
      <c r="C2" s="569"/>
      <c r="D2" s="569"/>
      <c r="E2" s="569"/>
      <c r="F2" s="569"/>
      <c r="G2" s="569"/>
      <c r="H2" s="569"/>
      <c r="I2" s="569"/>
      <c r="J2" s="569"/>
    </row>
    <row r="3" spans="2:10" ht="19" x14ac:dyDescent="0.2">
      <c r="B3" s="570" t="s">
        <v>23</v>
      </c>
      <c r="C3" s="571"/>
      <c r="D3" s="571"/>
      <c r="E3" s="571"/>
      <c r="F3" s="571"/>
      <c r="G3" s="571"/>
      <c r="H3" s="571"/>
      <c r="I3" s="571"/>
      <c r="J3" s="572"/>
    </row>
    <row r="4" spans="2:10" ht="19" x14ac:dyDescent="0.2">
      <c r="B4" s="574" t="s">
        <v>24</v>
      </c>
      <c r="C4" s="575"/>
      <c r="D4" s="575"/>
      <c r="E4" s="575"/>
      <c r="F4" s="575"/>
      <c r="G4" s="575"/>
      <c r="H4" s="575"/>
      <c r="I4" s="575"/>
      <c r="J4" s="576"/>
    </row>
    <row r="5" spans="2:10" ht="20" x14ac:dyDescent="0.2">
      <c r="B5" s="1" t="s">
        <v>25</v>
      </c>
      <c r="C5" s="556" t="s">
        <v>26</v>
      </c>
      <c r="D5" s="557"/>
      <c r="E5" s="557"/>
      <c r="F5" s="557"/>
      <c r="G5" s="557"/>
      <c r="H5" s="558"/>
      <c r="I5" s="577"/>
      <c r="J5" s="578"/>
    </row>
    <row r="6" spans="2:10" ht="20" x14ac:dyDescent="0.2">
      <c r="B6" s="1" t="s">
        <v>27</v>
      </c>
      <c r="C6" s="556" t="s">
        <v>28</v>
      </c>
      <c r="D6" s="557"/>
      <c r="E6" s="557"/>
      <c r="F6" s="557"/>
      <c r="G6" s="557"/>
      <c r="H6" s="558"/>
      <c r="I6" s="577"/>
      <c r="J6" s="578"/>
    </row>
    <row r="7" spans="2:10" ht="20" x14ac:dyDescent="0.2">
      <c r="B7" s="1" t="s">
        <v>29</v>
      </c>
      <c r="C7" s="556" t="s">
        <v>30</v>
      </c>
      <c r="D7" s="557"/>
      <c r="E7" s="557"/>
      <c r="F7" s="557"/>
      <c r="G7" s="557"/>
      <c r="H7" s="558"/>
      <c r="I7" s="573">
        <v>76</v>
      </c>
      <c r="J7" s="572"/>
    </row>
    <row r="8" spans="2:10" ht="20" x14ac:dyDescent="0.2">
      <c r="B8" s="1" t="s">
        <v>31</v>
      </c>
      <c r="C8" s="556" t="s">
        <v>32</v>
      </c>
      <c r="D8" s="557"/>
      <c r="E8" s="557"/>
      <c r="F8" s="557"/>
      <c r="G8" s="557"/>
      <c r="H8" s="558"/>
      <c r="I8" s="573" t="s">
        <v>33</v>
      </c>
      <c r="J8" s="572"/>
    </row>
    <row r="9" spans="2:10" ht="20" x14ac:dyDescent="0.2">
      <c r="B9" s="1" t="s">
        <v>34</v>
      </c>
      <c r="C9" s="556" t="s">
        <v>35</v>
      </c>
      <c r="D9" s="557"/>
      <c r="E9" s="557"/>
      <c r="F9" s="557"/>
      <c r="G9" s="557"/>
      <c r="H9" s="558"/>
      <c r="I9" s="573">
        <v>24</v>
      </c>
      <c r="J9" s="572"/>
    </row>
    <row r="10" spans="2:10" ht="20" x14ac:dyDescent="0.2">
      <c r="B10" s="1" t="s">
        <v>36</v>
      </c>
      <c r="C10" s="556" t="s">
        <v>37</v>
      </c>
      <c r="D10" s="557"/>
      <c r="E10" s="557"/>
      <c r="F10" s="557"/>
      <c r="G10" s="557"/>
      <c r="H10" s="558"/>
      <c r="I10" s="577"/>
      <c r="J10" s="578"/>
    </row>
    <row r="11" spans="2:10" ht="19" x14ac:dyDescent="0.2">
      <c r="B11" s="574" t="s">
        <v>38</v>
      </c>
      <c r="C11" s="575"/>
      <c r="D11" s="575"/>
      <c r="E11" s="575"/>
      <c r="F11" s="575"/>
      <c r="G11" s="575"/>
      <c r="H11" s="575"/>
      <c r="I11" s="575"/>
      <c r="J11" s="576"/>
    </row>
    <row r="12" spans="2:10" ht="37" customHeight="1" x14ac:dyDescent="0.2">
      <c r="B12" s="1">
        <v>1</v>
      </c>
      <c r="C12" s="556" t="s">
        <v>39</v>
      </c>
      <c r="D12" s="557"/>
      <c r="E12" s="557"/>
      <c r="F12" s="557"/>
      <c r="G12" s="557"/>
      <c r="H12" s="558"/>
      <c r="I12" s="577"/>
      <c r="J12" s="578"/>
    </row>
    <row r="13" spans="2:10" ht="19" x14ac:dyDescent="0.2">
      <c r="B13" s="1">
        <v>2</v>
      </c>
      <c r="C13" s="556" t="s">
        <v>40</v>
      </c>
      <c r="D13" s="557"/>
      <c r="E13" s="557"/>
      <c r="F13" s="557"/>
      <c r="G13" s="557"/>
      <c r="H13" s="558"/>
      <c r="I13" s="577"/>
      <c r="J13" s="578"/>
    </row>
    <row r="14" spans="2:10" ht="19" x14ac:dyDescent="0.2">
      <c r="B14" s="1">
        <v>3</v>
      </c>
      <c r="C14" s="556" t="s">
        <v>202</v>
      </c>
      <c r="D14" s="557"/>
      <c r="E14" s="557"/>
      <c r="F14" s="557"/>
      <c r="G14" s="557"/>
      <c r="H14" s="558"/>
      <c r="I14" s="579">
        <v>3650.54</v>
      </c>
      <c r="J14" s="580"/>
    </row>
    <row r="15" spans="2:10" ht="19" x14ac:dyDescent="0.2">
      <c r="B15" s="1">
        <v>4</v>
      </c>
      <c r="C15" s="556" t="s">
        <v>41</v>
      </c>
      <c r="D15" s="557"/>
      <c r="E15" s="557"/>
      <c r="F15" s="557"/>
      <c r="G15" s="557"/>
      <c r="H15" s="558"/>
      <c r="I15" s="573" t="s">
        <v>33</v>
      </c>
      <c r="J15" s="572"/>
    </row>
    <row r="16" spans="2:10" ht="19" x14ac:dyDescent="0.25">
      <c r="B16" s="2">
        <v>5</v>
      </c>
      <c r="C16" s="556" t="s">
        <v>42</v>
      </c>
      <c r="D16" s="557"/>
      <c r="E16" s="557"/>
      <c r="F16" s="557"/>
      <c r="G16" s="557"/>
      <c r="H16" s="558"/>
      <c r="I16" s="577"/>
      <c r="J16" s="578"/>
    </row>
    <row r="17" spans="2:10" ht="19" x14ac:dyDescent="0.2">
      <c r="B17" s="559" t="s">
        <v>43</v>
      </c>
      <c r="C17" s="560"/>
      <c r="D17" s="560"/>
      <c r="E17" s="560"/>
      <c r="F17" s="560"/>
      <c r="G17" s="560"/>
      <c r="H17" s="560"/>
      <c r="I17" s="560"/>
      <c r="J17" s="561"/>
    </row>
    <row r="18" spans="2:10" ht="20" x14ac:dyDescent="0.2">
      <c r="B18" s="3">
        <v>1</v>
      </c>
      <c r="C18" s="562" t="s">
        <v>44</v>
      </c>
      <c r="D18" s="563"/>
      <c r="E18" s="563"/>
      <c r="F18" s="563"/>
      <c r="G18" s="563"/>
      <c r="H18" s="564"/>
      <c r="I18" s="3" t="s">
        <v>45</v>
      </c>
      <c r="J18" s="4" t="s">
        <v>14</v>
      </c>
    </row>
    <row r="19" spans="2:10" ht="20" x14ac:dyDescent="0.2">
      <c r="B19" s="24" t="s">
        <v>25</v>
      </c>
      <c r="C19" s="565" t="s">
        <v>46</v>
      </c>
      <c r="D19" s="566"/>
      <c r="E19" s="566"/>
      <c r="F19" s="566"/>
      <c r="G19" s="566"/>
      <c r="H19" s="566"/>
      <c r="I19" s="567"/>
      <c r="J19" s="50">
        <f>I14</f>
        <v>3650.54</v>
      </c>
    </row>
    <row r="20" spans="2:10" ht="19" x14ac:dyDescent="0.25">
      <c r="B20" s="241" t="s">
        <v>27</v>
      </c>
      <c r="C20" s="555" t="s">
        <v>47</v>
      </c>
      <c r="D20" s="555"/>
      <c r="E20" s="555"/>
      <c r="F20" s="555"/>
      <c r="G20" s="555"/>
      <c r="H20" s="555"/>
      <c r="I20" s="49">
        <v>0.4</v>
      </c>
      <c r="J20" s="5">
        <f>J19*I20</f>
        <v>1460.2160000000001</v>
      </c>
    </row>
    <row r="21" spans="2:10" ht="19" x14ac:dyDescent="0.2">
      <c r="B21" s="586" t="s">
        <v>48</v>
      </c>
      <c r="C21" s="587"/>
      <c r="D21" s="587"/>
      <c r="E21" s="587"/>
      <c r="F21" s="587"/>
      <c r="G21" s="587"/>
      <c r="H21" s="587"/>
      <c r="I21" s="588"/>
      <c r="J21" s="7">
        <f>SUM(J19:J20)</f>
        <v>5110.7560000000003</v>
      </c>
    </row>
    <row r="22" spans="2:10" ht="19" x14ac:dyDescent="0.2">
      <c r="B22" s="529" t="s">
        <v>49</v>
      </c>
      <c r="C22" s="530"/>
      <c r="D22" s="530"/>
      <c r="E22" s="530"/>
      <c r="F22" s="530"/>
      <c r="G22" s="530"/>
      <c r="H22" s="530"/>
      <c r="I22" s="530"/>
      <c r="J22" s="531"/>
    </row>
    <row r="23" spans="2:10" ht="20" x14ac:dyDescent="0.2">
      <c r="B23" s="9" t="s">
        <v>50</v>
      </c>
      <c r="C23" s="562" t="s">
        <v>51</v>
      </c>
      <c r="D23" s="563"/>
      <c r="E23" s="563"/>
      <c r="F23" s="563"/>
      <c r="G23" s="563"/>
      <c r="H23" s="564"/>
      <c r="I23" s="10" t="s">
        <v>45</v>
      </c>
      <c r="J23" s="11" t="s">
        <v>14</v>
      </c>
    </row>
    <row r="24" spans="2:10" ht="19" x14ac:dyDescent="0.2">
      <c r="B24" s="21" t="s">
        <v>25</v>
      </c>
      <c r="C24" s="565" t="s">
        <v>52</v>
      </c>
      <c r="D24" s="566"/>
      <c r="E24" s="566"/>
      <c r="F24" s="566"/>
      <c r="G24" s="566"/>
      <c r="H24" s="567"/>
      <c r="I24" s="13">
        <v>8.3299999999999999E-2</v>
      </c>
      <c r="J24" s="5">
        <f>J21*I24</f>
        <v>425.72597480000002</v>
      </c>
    </row>
    <row r="25" spans="2:10" ht="19" x14ac:dyDescent="0.2">
      <c r="B25" s="21" t="s">
        <v>27</v>
      </c>
      <c r="C25" s="565" t="s">
        <v>53</v>
      </c>
      <c r="D25" s="566"/>
      <c r="E25" s="566"/>
      <c r="F25" s="566"/>
      <c r="G25" s="566"/>
      <c r="H25" s="567"/>
      <c r="I25" s="13">
        <v>0.1111</v>
      </c>
      <c r="J25" s="5">
        <f>J21*I25</f>
        <v>567.80499160000011</v>
      </c>
    </row>
    <row r="26" spans="2:10" ht="19" x14ac:dyDescent="0.2">
      <c r="B26" s="589" t="s">
        <v>54</v>
      </c>
      <c r="C26" s="589"/>
      <c r="D26" s="589"/>
      <c r="E26" s="589"/>
      <c r="F26" s="589"/>
      <c r="G26" s="589"/>
      <c r="H26" s="589"/>
      <c r="I26" s="14">
        <f>SUM(I24:I25)</f>
        <v>0.19440000000000002</v>
      </c>
      <c r="J26" s="15">
        <f>SUM(J24:J25)</f>
        <v>993.53096640000012</v>
      </c>
    </row>
    <row r="27" spans="2:10" ht="20" x14ac:dyDescent="0.2">
      <c r="B27" s="17" t="s">
        <v>55</v>
      </c>
      <c r="C27" s="562" t="s">
        <v>56</v>
      </c>
      <c r="D27" s="563"/>
      <c r="E27" s="563"/>
      <c r="F27" s="563"/>
      <c r="G27" s="563"/>
      <c r="H27" s="564"/>
      <c r="I27" s="10" t="s">
        <v>45</v>
      </c>
      <c r="J27" s="18" t="s">
        <v>14</v>
      </c>
    </row>
    <row r="28" spans="2:10" ht="19" x14ac:dyDescent="0.2">
      <c r="B28" s="22" t="s">
        <v>25</v>
      </c>
      <c r="C28" s="581" t="s">
        <v>57</v>
      </c>
      <c r="D28" s="582"/>
      <c r="E28" s="582"/>
      <c r="F28" s="582"/>
      <c r="G28" s="582"/>
      <c r="H28" s="583"/>
      <c r="I28" s="126"/>
      <c r="J28" s="5">
        <f>(J21+J26)*I28</f>
        <v>0</v>
      </c>
    </row>
    <row r="29" spans="2:10" ht="19" x14ac:dyDescent="0.2">
      <c r="B29" s="22" t="s">
        <v>27</v>
      </c>
      <c r="C29" s="537" t="s">
        <v>58</v>
      </c>
      <c r="D29" s="584"/>
      <c r="E29" s="584"/>
      <c r="F29" s="584"/>
      <c r="G29" s="584"/>
      <c r="H29" s="585"/>
      <c r="I29" s="6">
        <v>1.4999999999999999E-2</v>
      </c>
      <c r="J29" s="5">
        <f>(J21+J26)*I29</f>
        <v>91.564304496000005</v>
      </c>
    </row>
    <row r="30" spans="2:10" ht="19" x14ac:dyDescent="0.2">
      <c r="B30" s="22" t="s">
        <v>29</v>
      </c>
      <c r="C30" s="537" t="s">
        <v>59</v>
      </c>
      <c r="D30" s="538"/>
      <c r="E30" s="538"/>
      <c r="F30" s="538"/>
      <c r="G30" s="538"/>
      <c r="H30" s="539"/>
      <c r="I30" s="6">
        <v>0.01</v>
      </c>
      <c r="J30" s="5">
        <f>(J21+J26)*I30</f>
        <v>61.042869664000008</v>
      </c>
    </row>
    <row r="31" spans="2:10" ht="19" x14ac:dyDescent="0.2">
      <c r="B31" s="22" t="s">
        <v>31</v>
      </c>
      <c r="C31" s="537" t="s">
        <v>60</v>
      </c>
      <c r="D31" s="538"/>
      <c r="E31" s="538"/>
      <c r="F31" s="538"/>
      <c r="G31" s="538"/>
      <c r="H31" s="539"/>
      <c r="I31" s="6">
        <v>2E-3</v>
      </c>
      <c r="J31" s="5">
        <f>(J21+J26)*I31</f>
        <v>12.208573932800002</v>
      </c>
    </row>
    <row r="32" spans="2:10" ht="19" x14ac:dyDescent="0.2">
      <c r="B32" s="22" t="s">
        <v>34</v>
      </c>
      <c r="C32" s="537" t="s">
        <v>61</v>
      </c>
      <c r="D32" s="538"/>
      <c r="E32" s="538"/>
      <c r="F32" s="538"/>
      <c r="G32" s="538"/>
      <c r="H32" s="539"/>
      <c r="I32" s="6">
        <v>2.5000000000000001E-2</v>
      </c>
      <c r="J32" s="5">
        <f>(J21+J26)*I32</f>
        <v>152.60717416000003</v>
      </c>
    </row>
    <row r="33" spans="2:10" ht="19" x14ac:dyDescent="0.2">
      <c r="B33" s="22" t="s">
        <v>36</v>
      </c>
      <c r="C33" s="537" t="s">
        <v>62</v>
      </c>
      <c r="D33" s="538"/>
      <c r="E33" s="538"/>
      <c r="F33" s="538"/>
      <c r="G33" s="538"/>
      <c r="H33" s="539"/>
      <c r="I33" s="6">
        <v>0.08</v>
      </c>
      <c r="J33" s="5">
        <f>(J21+J26)*I33</f>
        <v>488.34295731200007</v>
      </c>
    </row>
    <row r="34" spans="2:10" ht="19" x14ac:dyDescent="0.2">
      <c r="B34" s="22" t="s">
        <v>63</v>
      </c>
      <c r="C34" s="546" t="s">
        <v>64</v>
      </c>
      <c r="D34" s="547"/>
      <c r="E34" s="547"/>
      <c r="F34" s="547"/>
      <c r="G34" s="547"/>
      <c r="H34" s="548"/>
      <c r="I34" s="130"/>
      <c r="J34" s="5">
        <f>(J21+J26)*I34</f>
        <v>0</v>
      </c>
    </row>
    <row r="35" spans="2:10" ht="19" x14ac:dyDescent="0.2">
      <c r="B35" s="23" t="s">
        <v>65</v>
      </c>
      <c r="C35" s="537" t="s">
        <v>66</v>
      </c>
      <c r="D35" s="538"/>
      <c r="E35" s="538"/>
      <c r="F35" s="538"/>
      <c r="G35" s="538"/>
      <c r="H35" s="539"/>
      <c r="I35" s="19">
        <v>6.0000000000000001E-3</v>
      </c>
      <c r="J35" s="5">
        <f>(J21+J26)*I35</f>
        <v>36.625721798400008</v>
      </c>
    </row>
    <row r="36" spans="2:10" ht="19" x14ac:dyDescent="0.2">
      <c r="B36" s="532" t="s">
        <v>54</v>
      </c>
      <c r="C36" s="535"/>
      <c r="D36" s="535"/>
      <c r="E36" s="535"/>
      <c r="F36" s="535"/>
      <c r="G36" s="535"/>
      <c r="H36" s="536"/>
      <c r="I36" s="14">
        <f>I28+I29+I30+I31+I32+I33+I34+I35</f>
        <v>0.13800000000000001</v>
      </c>
      <c r="J36" s="15">
        <f>J28+J29+J30+J31+J32+J33+J34+J35</f>
        <v>842.39160136320015</v>
      </c>
    </row>
    <row r="37" spans="2:10" ht="19" x14ac:dyDescent="0.2">
      <c r="B37" s="549" t="s">
        <v>67</v>
      </c>
      <c r="C37" s="550"/>
      <c r="D37" s="550"/>
      <c r="E37" s="550"/>
      <c r="F37" s="550"/>
      <c r="G37" s="550"/>
      <c r="H37" s="550"/>
      <c r="I37" s="550"/>
      <c r="J37" s="551"/>
    </row>
    <row r="38" spans="2:10" ht="19" x14ac:dyDescent="0.2">
      <c r="B38" s="17">
        <v>3</v>
      </c>
      <c r="C38" s="552" t="s">
        <v>68</v>
      </c>
      <c r="D38" s="553"/>
      <c r="E38" s="553"/>
      <c r="F38" s="553"/>
      <c r="G38" s="553"/>
      <c r="H38" s="553"/>
      <c r="I38" s="554"/>
      <c r="J38" s="36" t="s">
        <v>14</v>
      </c>
    </row>
    <row r="39" spans="2:10" ht="19" x14ac:dyDescent="0.2">
      <c r="B39" s="21" t="s">
        <v>25</v>
      </c>
      <c r="C39" s="543" t="s">
        <v>69</v>
      </c>
      <c r="D39" s="544"/>
      <c r="E39" s="544"/>
      <c r="F39" s="544"/>
      <c r="G39" s="544"/>
      <c r="H39" s="544"/>
      <c r="I39" s="545"/>
      <c r="J39" s="127"/>
    </row>
    <row r="40" spans="2:10" ht="19" x14ac:dyDescent="0.2">
      <c r="B40" s="21" t="s">
        <v>27</v>
      </c>
      <c r="C40" s="540" t="s">
        <v>70</v>
      </c>
      <c r="D40" s="541"/>
      <c r="E40" s="541"/>
      <c r="F40" s="541"/>
      <c r="G40" s="541"/>
      <c r="H40" s="541"/>
      <c r="I40" s="542"/>
      <c r="J40" s="50">
        <v>528</v>
      </c>
    </row>
    <row r="41" spans="2:10" ht="19" x14ac:dyDescent="0.2">
      <c r="B41" s="21" t="s">
        <v>29</v>
      </c>
      <c r="C41" s="526" t="s">
        <v>71</v>
      </c>
      <c r="D41" s="527"/>
      <c r="E41" s="527"/>
      <c r="F41" s="527"/>
      <c r="G41" s="527"/>
      <c r="H41" s="527"/>
      <c r="I41" s="528"/>
      <c r="J41" s="128"/>
    </row>
    <row r="42" spans="2:10" ht="19" x14ac:dyDescent="0.2">
      <c r="B42" s="21" t="s">
        <v>31</v>
      </c>
      <c r="C42" s="526" t="s">
        <v>72</v>
      </c>
      <c r="D42" s="527"/>
      <c r="E42" s="527"/>
      <c r="F42" s="527"/>
      <c r="G42" s="527"/>
      <c r="H42" s="527"/>
      <c r="I42" s="528"/>
      <c r="J42" s="127"/>
    </row>
    <row r="43" spans="2:10" ht="19" x14ac:dyDescent="0.2">
      <c r="B43" s="21" t="s">
        <v>34</v>
      </c>
      <c r="C43" s="526" t="s">
        <v>73</v>
      </c>
      <c r="D43" s="527"/>
      <c r="E43" s="527"/>
      <c r="F43" s="527"/>
      <c r="G43" s="527"/>
      <c r="H43" s="527"/>
      <c r="I43" s="528"/>
      <c r="J43" s="127"/>
    </row>
    <row r="44" spans="2:10" ht="19" x14ac:dyDescent="0.2">
      <c r="B44" s="21" t="s">
        <v>36</v>
      </c>
      <c r="C44" s="590" t="s">
        <v>74</v>
      </c>
      <c r="D44" s="591"/>
      <c r="E44" s="591"/>
      <c r="F44" s="591"/>
      <c r="G44" s="591"/>
      <c r="H44" s="591"/>
      <c r="I44" s="592"/>
      <c r="J44" s="127"/>
    </row>
    <row r="45" spans="2:10" ht="19" x14ac:dyDescent="0.2">
      <c r="B45" s="532" t="s">
        <v>54</v>
      </c>
      <c r="C45" s="535"/>
      <c r="D45" s="535"/>
      <c r="E45" s="535"/>
      <c r="F45" s="535"/>
      <c r="G45" s="535"/>
      <c r="H45" s="535"/>
      <c r="I45" s="536"/>
      <c r="J45" s="55">
        <f>SUM(J39:J44)</f>
        <v>528</v>
      </c>
    </row>
    <row r="46" spans="2:10" ht="19" x14ac:dyDescent="0.2">
      <c r="B46" s="529" t="s">
        <v>75</v>
      </c>
      <c r="C46" s="530"/>
      <c r="D46" s="530"/>
      <c r="E46" s="530"/>
      <c r="F46" s="530"/>
      <c r="G46" s="530"/>
      <c r="H46" s="530"/>
      <c r="I46" s="530"/>
      <c r="J46" s="531"/>
    </row>
    <row r="47" spans="2:10" ht="20" x14ac:dyDescent="0.2">
      <c r="B47" s="3">
        <v>4</v>
      </c>
      <c r="C47" s="562" t="s">
        <v>76</v>
      </c>
      <c r="D47" s="563"/>
      <c r="E47" s="563"/>
      <c r="F47" s="563"/>
      <c r="G47" s="563"/>
      <c r="H47" s="564"/>
      <c r="I47" s="3" t="s">
        <v>45</v>
      </c>
      <c r="J47" s="4" t="s">
        <v>14</v>
      </c>
    </row>
    <row r="48" spans="2:10" ht="19" x14ac:dyDescent="0.2">
      <c r="B48" s="12" t="s">
        <v>25</v>
      </c>
      <c r="C48" s="555" t="s">
        <v>77</v>
      </c>
      <c r="D48" s="555"/>
      <c r="E48" s="555"/>
      <c r="F48" s="555"/>
      <c r="G48" s="555"/>
      <c r="H48" s="555"/>
      <c r="I48" s="129"/>
      <c r="J48" s="5">
        <f>J21*I48</f>
        <v>0</v>
      </c>
    </row>
    <row r="49" spans="2:10" ht="19" x14ac:dyDescent="0.2">
      <c r="B49" s="12" t="s">
        <v>27</v>
      </c>
      <c r="C49" s="565" t="s">
        <v>78</v>
      </c>
      <c r="D49" s="566"/>
      <c r="E49" s="566"/>
      <c r="F49" s="566"/>
      <c r="G49" s="566"/>
      <c r="H49" s="567"/>
      <c r="I49" s="6">
        <f>I33*I48</f>
        <v>0</v>
      </c>
      <c r="J49" s="5">
        <f>I49*J21</f>
        <v>0</v>
      </c>
    </row>
    <row r="50" spans="2:10" ht="19" x14ac:dyDescent="0.2">
      <c r="B50" s="25" t="s">
        <v>29</v>
      </c>
      <c r="C50" s="555" t="s">
        <v>79</v>
      </c>
      <c r="D50" s="555"/>
      <c r="E50" s="555"/>
      <c r="F50" s="555"/>
      <c r="G50" s="555"/>
      <c r="H50" s="555"/>
      <c r="I50" s="16">
        <v>3.2000000000000001E-2</v>
      </c>
      <c r="J50" s="26">
        <f>I50*J21</f>
        <v>163.54419200000001</v>
      </c>
    </row>
    <row r="51" spans="2:10" ht="19" x14ac:dyDescent="0.2">
      <c r="B51" s="25" t="s">
        <v>31</v>
      </c>
      <c r="C51" s="555" t="s">
        <v>80</v>
      </c>
      <c r="D51" s="555"/>
      <c r="E51" s="555"/>
      <c r="F51" s="555"/>
      <c r="G51" s="555"/>
      <c r="H51" s="555"/>
      <c r="I51" s="51">
        <v>1.0670000000000001E-2</v>
      </c>
      <c r="J51" s="26">
        <f>J21*I51</f>
        <v>54.531766520000005</v>
      </c>
    </row>
    <row r="52" spans="2:10" ht="19" x14ac:dyDescent="0.2">
      <c r="B52" s="12" t="s">
        <v>34</v>
      </c>
      <c r="C52" s="565" t="s">
        <v>81</v>
      </c>
      <c r="D52" s="566"/>
      <c r="E52" s="566"/>
      <c r="F52" s="566"/>
      <c r="G52" s="566"/>
      <c r="H52" s="567"/>
      <c r="I52" s="6">
        <f>I51*I36</f>
        <v>1.4724600000000003E-3</v>
      </c>
      <c r="J52" s="5">
        <f>J21*I52</f>
        <v>7.5253837797600021</v>
      </c>
    </row>
    <row r="53" spans="2:10" ht="19" x14ac:dyDescent="0.2">
      <c r="B53" s="532" t="s">
        <v>48</v>
      </c>
      <c r="C53" s="533"/>
      <c r="D53" s="533"/>
      <c r="E53" s="533"/>
      <c r="F53" s="533"/>
      <c r="G53" s="533"/>
      <c r="H53" s="534"/>
      <c r="I53" s="33">
        <f>SUM(I48:I52)</f>
        <v>4.4142460000000001E-2</v>
      </c>
      <c r="J53" s="15">
        <f>J48+J49+J50+J51+J52</f>
        <v>225.60134229976003</v>
      </c>
    </row>
    <row r="54" spans="2:10" ht="19" x14ac:dyDescent="0.2">
      <c r="B54" s="559" t="s">
        <v>82</v>
      </c>
      <c r="C54" s="560"/>
      <c r="D54" s="560"/>
      <c r="E54" s="560"/>
      <c r="F54" s="560"/>
      <c r="G54" s="560"/>
      <c r="H54" s="560"/>
      <c r="I54" s="560"/>
      <c r="J54" s="561"/>
    </row>
    <row r="55" spans="2:10" ht="19" x14ac:dyDescent="0.2">
      <c r="B55" s="9">
        <v>5</v>
      </c>
      <c r="C55" s="562" t="s">
        <v>83</v>
      </c>
      <c r="D55" s="563"/>
      <c r="E55" s="563"/>
      <c r="F55" s="563"/>
      <c r="G55" s="563"/>
      <c r="H55" s="563"/>
      <c r="I55" s="564"/>
      <c r="J55" s="11" t="s">
        <v>14</v>
      </c>
    </row>
    <row r="56" spans="2:10" ht="19" x14ac:dyDescent="0.2">
      <c r="B56" s="12" t="s">
        <v>25</v>
      </c>
      <c r="C56" s="565" t="s">
        <v>211</v>
      </c>
      <c r="D56" s="566"/>
      <c r="E56" s="566"/>
      <c r="F56" s="566"/>
      <c r="G56" s="566"/>
      <c r="H56" s="566"/>
      <c r="I56" s="567"/>
      <c r="J56" s="53">
        <f>'Insumos Não Depreciáveis'!G17</f>
        <v>0</v>
      </c>
    </row>
    <row r="57" spans="2:10" ht="19" x14ac:dyDescent="0.2">
      <c r="B57" s="12" t="s">
        <v>27</v>
      </c>
      <c r="C57" s="593" t="s">
        <v>85</v>
      </c>
      <c r="D57" s="594"/>
      <c r="E57" s="594"/>
      <c r="F57" s="594"/>
      <c r="G57" s="594"/>
      <c r="H57" s="594"/>
      <c r="I57" s="595"/>
      <c r="J57" s="53">
        <v>0</v>
      </c>
    </row>
    <row r="58" spans="2:10" ht="19" x14ac:dyDescent="0.2">
      <c r="B58" s="532" t="s">
        <v>48</v>
      </c>
      <c r="C58" s="535"/>
      <c r="D58" s="535"/>
      <c r="E58" s="535"/>
      <c r="F58" s="535"/>
      <c r="G58" s="535"/>
      <c r="H58" s="535"/>
      <c r="I58" s="536"/>
      <c r="J58" s="28">
        <f>J56+J57</f>
        <v>0</v>
      </c>
    </row>
    <row r="59" spans="2:10" ht="19" x14ac:dyDescent="0.2">
      <c r="B59" s="529" t="s">
        <v>86</v>
      </c>
      <c r="C59" s="530"/>
      <c r="D59" s="530"/>
      <c r="E59" s="530"/>
      <c r="F59" s="530"/>
      <c r="G59" s="530"/>
      <c r="H59" s="530"/>
      <c r="I59" s="530"/>
      <c r="J59" s="531"/>
    </row>
    <row r="60" spans="2:10" ht="20" x14ac:dyDescent="0.2">
      <c r="B60" s="9">
        <v>6</v>
      </c>
      <c r="C60" s="596" t="s">
        <v>87</v>
      </c>
      <c r="D60" s="597"/>
      <c r="E60" s="597"/>
      <c r="F60" s="597"/>
      <c r="G60" s="597"/>
      <c r="H60" s="598"/>
      <c r="I60" s="10" t="s">
        <v>88</v>
      </c>
      <c r="J60" s="11" t="s">
        <v>14</v>
      </c>
    </row>
    <row r="61" spans="2:10" ht="19" x14ac:dyDescent="0.2">
      <c r="B61" s="21" t="s">
        <v>25</v>
      </c>
      <c r="C61" s="593" t="s">
        <v>89</v>
      </c>
      <c r="D61" s="594"/>
      <c r="E61" s="594"/>
      <c r="F61" s="594"/>
      <c r="G61" s="594"/>
      <c r="H61" s="595"/>
      <c r="I61" s="130"/>
      <c r="J61" s="37">
        <f>I61*J78</f>
        <v>0</v>
      </c>
    </row>
    <row r="62" spans="2:10" ht="19" x14ac:dyDescent="0.2">
      <c r="B62" s="21" t="s">
        <v>27</v>
      </c>
      <c r="C62" s="593" t="s">
        <v>90</v>
      </c>
      <c r="D62" s="594"/>
      <c r="E62" s="594"/>
      <c r="F62" s="594"/>
      <c r="G62" s="594"/>
      <c r="H62" s="595"/>
      <c r="I62" s="130"/>
      <c r="J62" s="5">
        <f>I62*(J78+J61)</f>
        <v>0</v>
      </c>
    </row>
    <row r="63" spans="2:10" ht="19" x14ac:dyDescent="0.2">
      <c r="B63" s="21"/>
      <c r="C63" s="29"/>
      <c r="D63" s="30"/>
      <c r="E63" s="30"/>
      <c r="F63" s="30"/>
      <c r="G63" s="30"/>
      <c r="H63" s="31"/>
      <c r="I63" s="27" t="s">
        <v>91</v>
      </c>
      <c r="J63" s="32">
        <f>J73+J74+J75+J76+J77+J79++J61+J62</f>
        <v>7700.2799100629618</v>
      </c>
    </row>
    <row r="64" spans="2:10" ht="19" x14ac:dyDescent="0.2">
      <c r="B64" s="21" t="s">
        <v>29</v>
      </c>
      <c r="C64" s="593" t="s">
        <v>92</v>
      </c>
      <c r="D64" s="594"/>
      <c r="E64" s="594"/>
      <c r="F64" s="594"/>
      <c r="G64" s="594"/>
      <c r="H64" s="595"/>
      <c r="I64" s="6">
        <f>I66+I67+I68+I69</f>
        <v>0</v>
      </c>
      <c r="J64" s="5"/>
    </row>
    <row r="65" spans="2:10" ht="19" x14ac:dyDescent="0.2">
      <c r="B65" s="21"/>
      <c r="C65" s="593" t="s">
        <v>93</v>
      </c>
      <c r="D65" s="594"/>
      <c r="E65" s="594"/>
      <c r="F65" s="594"/>
      <c r="G65" s="594"/>
      <c r="H65" s="595"/>
      <c r="I65" s="6" t="s">
        <v>22</v>
      </c>
      <c r="J65" s="5" t="s">
        <v>22</v>
      </c>
    </row>
    <row r="66" spans="2:10" ht="19" x14ac:dyDescent="0.2">
      <c r="B66" s="21"/>
      <c r="C66" s="565" t="s">
        <v>94</v>
      </c>
      <c r="D66" s="566"/>
      <c r="E66" s="566"/>
      <c r="F66" s="566"/>
      <c r="G66" s="566"/>
      <c r="H66" s="567"/>
      <c r="I66" s="131"/>
      <c r="J66" s="5">
        <f>((J63/(1-I64)*I66))</f>
        <v>0</v>
      </c>
    </row>
    <row r="67" spans="2:10" ht="19" x14ac:dyDescent="0.2">
      <c r="B67" s="21"/>
      <c r="C67" s="565" t="s">
        <v>95</v>
      </c>
      <c r="D67" s="566"/>
      <c r="E67" s="566"/>
      <c r="F67" s="566"/>
      <c r="G67" s="566"/>
      <c r="H67" s="567"/>
      <c r="I67" s="131"/>
      <c r="J67" s="5">
        <f>((J63/(1-I64)*I67))</f>
        <v>0</v>
      </c>
    </row>
    <row r="68" spans="2:10" ht="19" x14ac:dyDescent="0.2">
      <c r="B68" s="21"/>
      <c r="C68" s="565" t="s">
        <v>96</v>
      </c>
      <c r="D68" s="566"/>
      <c r="E68" s="566"/>
      <c r="F68" s="566"/>
      <c r="G68" s="566"/>
      <c r="H68" s="567"/>
      <c r="I68" s="131"/>
      <c r="J68" s="5">
        <f>((J63/(1-I64))*I68)</f>
        <v>0</v>
      </c>
    </row>
    <row r="69" spans="2:10" ht="19" x14ac:dyDescent="0.2">
      <c r="B69" s="21"/>
      <c r="C69" s="565" t="s">
        <v>265</v>
      </c>
      <c r="D69" s="566"/>
      <c r="E69" s="566"/>
      <c r="F69" s="566"/>
      <c r="G69" s="566"/>
      <c r="H69" s="567"/>
      <c r="I69" s="131"/>
      <c r="J69" s="5">
        <f>((J63/(1-I64)*I69))</f>
        <v>0</v>
      </c>
    </row>
    <row r="70" spans="2:10" ht="19" x14ac:dyDescent="0.2">
      <c r="B70" s="532" t="s">
        <v>48</v>
      </c>
      <c r="C70" s="535"/>
      <c r="D70" s="535"/>
      <c r="E70" s="535"/>
      <c r="F70" s="535"/>
      <c r="G70" s="535"/>
      <c r="H70" s="535"/>
      <c r="I70" s="14">
        <f>I61+I62+I64</f>
        <v>0</v>
      </c>
      <c r="J70" s="15">
        <f>J61+J62+J66+J67+J68+J69</f>
        <v>0</v>
      </c>
    </row>
    <row r="71" spans="2:10" ht="19" x14ac:dyDescent="0.2">
      <c r="B71" s="606" t="s">
        <v>97</v>
      </c>
      <c r="C71" s="607"/>
      <c r="D71" s="607"/>
      <c r="E71" s="607"/>
      <c r="F71" s="607"/>
      <c r="G71" s="607"/>
      <c r="H71" s="607"/>
      <c r="I71" s="607"/>
      <c r="J71" s="608"/>
    </row>
    <row r="72" spans="2:10" ht="20" x14ac:dyDescent="0.2">
      <c r="B72" s="603" t="s">
        <v>98</v>
      </c>
      <c r="C72" s="604"/>
      <c r="D72" s="604"/>
      <c r="E72" s="604"/>
      <c r="F72" s="604"/>
      <c r="G72" s="604"/>
      <c r="H72" s="604"/>
      <c r="I72" s="605"/>
      <c r="J72" s="34" t="s">
        <v>14</v>
      </c>
    </row>
    <row r="73" spans="2:10" ht="20" x14ac:dyDescent="0.2">
      <c r="B73" s="35" t="s">
        <v>25</v>
      </c>
      <c r="C73" s="555" t="s">
        <v>99</v>
      </c>
      <c r="D73" s="555"/>
      <c r="E73" s="555"/>
      <c r="F73" s="555"/>
      <c r="G73" s="555"/>
      <c r="H73" s="555"/>
      <c r="I73" s="555"/>
      <c r="J73" s="20">
        <f>J21</f>
        <v>5110.7560000000003</v>
      </c>
    </row>
    <row r="74" spans="2:10" ht="20" x14ac:dyDescent="0.2">
      <c r="B74" s="35" t="s">
        <v>27</v>
      </c>
      <c r="C74" s="555" t="s">
        <v>100</v>
      </c>
      <c r="D74" s="555"/>
      <c r="E74" s="555"/>
      <c r="F74" s="555"/>
      <c r="G74" s="555"/>
      <c r="H74" s="555"/>
      <c r="I74" s="555"/>
      <c r="J74" s="20">
        <f>J26</f>
        <v>993.53096640000012</v>
      </c>
    </row>
    <row r="75" spans="2:10" ht="20" x14ac:dyDescent="0.2">
      <c r="B75" s="35" t="s">
        <v>29</v>
      </c>
      <c r="C75" s="565" t="s">
        <v>101</v>
      </c>
      <c r="D75" s="566"/>
      <c r="E75" s="566"/>
      <c r="F75" s="566"/>
      <c r="G75" s="566"/>
      <c r="H75" s="566"/>
      <c r="I75" s="567"/>
      <c r="J75" s="20">
        <f>J36</f>
        <v>842.39160136320015</v>
      </c>
    </row>
    <row r="76" spans="2:10" ht="20" x14ac:dyDescent="0.2">
      <c r="B76" s="35" t="s">
        <v>31</v>
      </c>
      <c r="C76" s="555" t="s">
        <v>102</v>
      </c>
      <c r="D76" s="555"/>
      <c r="E76" s="555"/>
      <c r="F76" s="555"/>
      <c r="G76" s="555"/>
      <c r="H76" s="555"/>
      <c r="I76" s="555"/>
      <c r="J76" s="20">
        <f>J45</f>
        <v>528</v>
      </c>
    </row>
    <row r="77" spans="2:10" ht="20" x14ac:dyDescent="0.2">
      <c r="B77" s="35" t="s">
        <v>34</v>
      </c>
      <c r="C77" s="555" t="s">
        <v>103</v>
      </c>
      <c r="D77" s="555"/>
      <c r="E77" s="555"/>
      <c r="F77" s="555"/>
      <c r="G77" s="555"/>
      <c r="H77" s="555"/>
      <c r="I77" s="555"/>
      <c r="J77" s="20">
        <f>J53</f>
        <v>225.60134229976003</v>
      </c>
    </row>
    <row r="78" spans="2:10" ht="19" customHeight="1" x14ac:dyDescent="0.2">
      <c r="B78" s="599" t="s">
        <v>104</v>
      </c>
      <c r="C78" s="600"/>
      <c r="D78" s="600"/>
      <c r="E78" s="600"/>
      <c r="F78" s="600"/>
      <c r="G78" s="600"/>
      <c r="H78" s="600"/>
      <c r="I78" s="601"/>
      <c r="J78" s="38">
        <f>SUM(J73:J77)</f>
        <v>7700.2799100629618</v>
      </c>
    </row>
    <row r="79" spans="2:10" ht="20" x14ac:dyDescent="0.2">
      <c r="B79" s="35" t="s">
        <v>36</v>
      </c>
      <c r="C79" s="555" t="s">
        <v>105</v>
      </c>
      <c r="D79" s="555"/>
      <c r="E79" s="555"/>
      <c r="F79" s="555"/>
      <c r="G79" s="555"/>
      <c r="H79" s="555"/>
      <c r="I79" s="555"/>
      <c r="J79" s="20">
        <f>J58</f>
        <v>0</v>
      </c>
    </row>
    <row r="80" spans="2:10" ht="20" x14ac:dyDescent="0.2">
      <c r="B80" s="35" t="s">
        <v>63</v>
      </c>
      <c r="C80" s="555" t="s">
        <v>106</v>
      </c>
      <c r="D80" s="555"/>
      <c r="E80" s="555"/>
      <c r="F80" s="555"/>
      <c r="G80" s="555"/>
      <c r="H80" s="555"/>
      <c r="I80" s="555"/>
      <c r="J80" s="20">
        <f>J70</f>
        <v>0</v>
      </c>
    </row>
    <row r="81" spans="2:10" ht="26" customHeight="1" x14ac:dyDescent="0.3">
      <c r="B81" s="602" t="s">
        <v>107</v>
      </c>
      <c r="C81" s="602"/>
      <c r="D81" s="602"/>
      <c r="E81" s="602"/>
      <c r="F81" s="602"/>
      <c r="G81" s="602"/>
      <c r="H81" s="602"/>
      <c r="I81" s="602"/>
      <c r="J81" s="240">
        <f>SUM(J78:J80)</f>
        <v>7700.2799100629618</v>
      </c>
    </row>
    <row r="82" spans="2:10" x14ac:dyDescent="0.2">
      <c r="B82" s="238"/>
      <c r="C82" s="238"/>
      <c r="D82" s="238"/>
      <c r="E82" s="238"/>
      <c r="F82" s="238"/>
      <c r="G82" s="238"/>
      <c r="H82" s="238"/>
      <c r="I82" s="238"/>
      <c r="J82" s="239"/>
    </row>
  </sheetData>
  <sheetProtection algorithmName="SHA-512" hashValue="IgEjRr4pf3wMM5EditcBXbjnn+3uyureY+hn96gt5Cn2Yrvkfkf8YJSrEj+IpOt/dboA0HOWQ14GLBp8ZGR0+A==" saltValue="MXP7Nc17xvFIwBUHydFyig==" spinCount="100000" sheet="1" objects="1" scenarios="1"/>
  <mergeCells count="90">
    <mergeCell ref="B81:I81"/>
    <mergeCell ref="B72:I72"/>
    <mergeCell ref="B71:J71"/>
    <mergeCell ref="B59:J59"/>
    <mergeCell ref="B70:H70"/>
    <mergeCell ref="C60:H60"/>
    <mergeCell ref="C61:H61"/>
    <mergeCell ref="B78:I78"/>
    <mergeCell ref="C69:H69"/>
    <mergeCell ref="C80:I80"/>
    <mergeCell ref="C73:I73"/>
    <mergeCell ref="C74:I74"/>
    <mergeCell ref="C76:I76"/>
    <mergeCell ref="C77:I77"/>
    <mergeCell ref="C79:I79"/>
    <mergeCell ref="C75:I75"/>
    <mergeCell ref="C68:H68"/>
    <mergeCell ref="C57:I57"/>
    <mergeCell ref="B54:J54"/>
    <mergeCell ref="C55:I55"/>
    <mergeCell ref="C56:I56"/>
    <mergeCell ref="C62:H62"/>
    <mergeCell ref="C64:H64"/>
    <mergeCell ref="C65:H65"/>
    <mergeCell ref="C66:H66"/>
    <mergeCell ref="C67:H67"/>
    <mergeCell ref="B58:I58"/>
    <mergeCell ref="C7:H7"/>
    <mergeCell ref="C10:H10"/>
    <mergeCell ref="B11:J11"/>
    <mergeCell ref="I10:J10"/>
    <mergeCell ref="C28:H28"/>
    <mergeCell ref="B21:I21"/>
    <mergeCell ref="B22:J22"/>
    <mergeCell ref="C23:H23"/>
    <mergeCell ref="C24:H24"/>
    <mergeCell ref="C25:H25"/>
    <mergeCell ref="C27:H27"/>
    <mergeCell ref="B26:H26"/>
    <mergeCell ref="C12:H12"/>
    <mergeCell ref="I14:J14"/>
    <mergeCell ref="C14:H14"/>
    <mergeCell ref="C15:H15"/>
    <mergeCell ref="C49:H49"/>
    <mergeCell ref="C29:H29"/>
    <mergeCell ref="C42:I42"/>
    <mergeCell ref="C43:I43"/>
    <mergeCell ref="C44:I44"/>
    <mergeCell ref="C47:H47"/>
    <mergeCell ref="C48:H48"/>
    <mergeCell ref="B2:J2"/>
    <mergeCell ref="B3:J3"/>
    <mergeCell ref="I15:J15"/>
    <mergeCell ref="B4:J4"/>
    <mergeCell ref="C8:H8"/>
    <mergeCell ref="I8:J8"/>
    <mergeCell ref="C9:H9"/>
    <mergeCell ref="I9:J9"/>
    <mergeCell ref="I7:J7"/>
    <mergeCell ref="I6:J6"/>
    <mergeCell ref="I5:J5"/>
    <mergeCell ref="C5:H5"/>
    <mergeCell ref="C6:H6"/>
    <mergeCell ref="I13:J13"/>
    <mergeCell ref="I12:J12"/>
    <mergeCell ref="C13:H13"/>
    <mergeCell ref="C20:H20"/>
    <mergeCell ref="C16:H16"/>
    <mergeCell ref="B17:J17"/>
    <mergeCell ref="C18:H18"/>
    <mergeCell ref="C19:I19"/>
    <mergeCell ref="I16:J16"/>
    <mergeCell ref="C30:H30"/>
    <mergeCell ref="C31:H31"/>
    <mergeCell ref="C39:I39"/>
    <mergeCell ref="B36:H36"/>
    <mergeCell ref="C34:H34"/>
    <mergeCell ref="C35:H35"/>
    <mergeCell ref="B37:J37"/>
    <mergeCell ref="C38:I38"/>
    <mergeCell ref="C41:I41"/>
    <mergeCell ref="B46:J46"/>
    <mergeCell ref="B53:H53"/>
    <mergeCell ref="B45:I45"/>
    <mergeCell ref="C32:H32"/>
    <mergeCell ref="C33:H33"/>
    <mergeCell ref="C40:I40"/>
    <mergeCell ref="C50:H50"/>
    <mergeCell ref="C51:H51"/>
    <mergeCell ref="C52:H52"/>
  </mergeCells>
  <conditionalFormatting sqref="B2:J2">
    <cfRule type="containsText" dxfId="81" priority="1" operator="containsText" text="INSERIR DADOS DA EMPRESA">
      <formula>NOT(ISERROR(SEARCH("INSERIR DADOS DA EMPRESA",B2)))</formula>
    </cfRule>
  </conditionalFormatting>
  <conditionalFormatting sqref="I28">
    <cfRule type="notContainsBlanks" dxfId="80" priority="2">
      <formula>LEN(TRIM(I28))&gt;0</formula>
    </cfRule>
    <cfRule type="containsBlanks" dxfId="79" priority="3">
      <formula>LEN(TRIM(I28))=0</formula>
    </cfRule>
  </conditionalFormatting>
  <conditionalFormatting sqref="I5:J6 I10:J10 I16:J16 I34 J39 J41:J44 I48 I61:I62 I66:I69">
    <cfRule type="notContainsBlanks" dxfId="78" priority="8">
      <formula>LEN(TRIM(I5))&gt;0</formula>
    </cfRule>
    <cfRule type="containsBlanks" dxfId="77" priority="9">
      <formula>LEN(TRIM(I5))=0</formula>
    </cfRule>
  </conditionalFormatting>
  <conditionalFormatting sqref="I12:J13">
    <cfRule type="notContainsBlanks" dxfId="76" priority="6">
      <formula>LEN(TRIM(I12))&gt;0</formula>
    </cfRule>
    <cfRule type="containsBlanks" dxfId="75" priority="7">
      <formula>LEN(TRIM(I12))=0</formula>
    </cfRule>
  </conditionalFormatting>
  <pageMargins left="0.511811024" right="0.511811024" top="0.78740157499999996" bottom="0.78740157499999996" header="0.31496062000000002" footer="0.31496062000000002"/>
  <pageSetup paperSize="9" scale="7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84194-1F6A-EE47-9FAB-F3EB2B78158D}">
  <sheetPr codeName="Planilha4">
    <tabColor theme="8" tint="0.59999389629810485"/>
    <pageSetUpPr fitToPage="1"/>
  </sheetPr>
  <dimension ref="B2:K97"/>
  <sheetViews>
    <sheetView zoomScaleNormal="100" workbookViewId="0">
      <selection activeCell="B2" sqref="B2:J2"/>
    </sheetView>
  </sheetViews>
  <sheetFormatPr baseColWidth="10" defaultColWidth="8.83203125" defaultRowHeight="15" x14ac:dyDescent="0.2"/>
  <cols>
    <col min="1" max="1" width="3.33203125" style="60" customWidth="1"/>
    <col min="2" max="2" width="4.1640625" style="60" bestFit="1" customWidth="1"/>
    <col min="3" max="7" width="8.83203125" style="60"/>
    <col min="8" max="8" width="27.6640625" style="60" customWidth="1"/>
    <col min="9" max="9" width="15.83203125" style="60" customWidth="1"/>
    <col min="10" max="10" width="25.83203125" style="60" customWidth="1"/>
    <col min="11" max="11" width="4.83203125" style="60" customWidth="1"/>
    <col min="12" max="16384" width="8.83203125" style="60"/>
  </cols>
  <sheetData>
    <row r="2" spans="2:11" ht="77" customHeight="1" x14ac:dyDescent="0.2">
      <c r="B2" s="610" t="s">
        <v>272</v>
      </c>
      <c r="C2" s="611"/>
      <c r="D2" s="611"/>
      <c r="E2" s="611"/>
      <c r="F2" s="611"/>
      <c r="G2" s="611"/>
      <c r="H2" s="611"/>
      <c r="I2" s="611"/>
      <c r="J2" s="611"/>
    </row>
    <row r="3" spans="2:11" ht="19" x14ac:dyDescent="0.2">
      <c r="B3" s="570" t="s">
        <v>23</v>
      </c>
      <c r="C3" s="571"/>
      <c r="D3" s="571"/>
      <c r="E3" s="571"/>
      <c r="F3" s="571"/>
      <c r="G3" s="571"/>
      <c r="H3" s="571"/>
      <c r="I3" s="571"/>
      <c r="J3" s="572"/>
    </row>
    <row r="4" spans="2:11" ht="19" x14ac:dyDescent="0.2">
      <c r="B4" s="574" t="s">
        <v>24</v>
      </c>
      <c r="C4" s="575"/>
      <c r="D4" s="575"/>
      <c r="E4" s="575"/>
      <c r="F4" s="575"/>
      <c r="G4" s="575"/>
      <c r="H4" s="575"/>
      <c r="I4" s="575"/>
      <c r="J4" s="576"/>
    </row>
    <row r="5" spans="2:11" ht="20" x14ac:dyDescent="0.2">
      <c r="B5" s="1" t="s">
        <v>25</v>
      </c>
      <c r="C5" s="556" t="s">
        <v>26</v>
      </c>
      <c r="D5" s="557"/>
      <c r="E5" s="557"/>
      <c r="F5" s="557"/>
      <c r="G5" s="557"/>
      <c r="H5" s="558"/>
      <c r="I5" s="577"/>
      <c r="J5" s="578"/>
    </row>
    <row r="6" spans="2:11" ht="20" x14ac:dyDescent="0.2">
      <c r="B6" s="1" t="s">
        <v>27</v>
      </c>
      <c r="C6" s="556" t="s">
        <v>28</v>
      </c>
      <c r="D6" s="557"/>
      <c r="E6" s="557"/>
      <c r="F6" s="557"/>
      <c r="G6" s="557"/>
      <c r="H6" s="558"/>
      <c r="I6" s="577"/>
      <c r="J6" s="578"/>
    </row>
    <row r="7" spans="2:11" ht="20" x14ac:dyDescent="0.2">
      <c r="B7" s="1" t="s">
        <v>29</v>
      </c>
      <c r="C7" s="556" t="s">
        <v>30</v>
      </c>
      <c r="D7" s="557"/>
      <c r="E7" s="557"/>
      <c r="F7" s="557"/>
      <c r="G7" s="557"/>
      <c r="H7" s="558"/>
      <c r="I7" s="573">
        <v>30</v>
      </c>
      <c r="J7" s="572"/>
    </row>
    <row r="8" spans="2:11" ht="20" x14ac:dyDescent="0.2">
      <c r="B8" s="1" t="s">
        <v>31</v>
      </c>
      <c r="C8" s="556" t="s">
        <v>32</v>
      </c>
      <c r="D8" s="557"/>
      <c r="E8" s="557"/>
      <c r="F8" s="557"/>
      <c r="G8" s="557"/>
      <c r="H8" s="558"/>
      <c r="I8" s="573" t="s">
        <v>108</v>
      </c>
      <c r="J8" s="572"/>
    </row>
    <row r="9" spans="2:11" ht="20" x14ac:dyDescent="0.2">
      <c r="B9" s="1" t="s">
        <v>34</v>
      </c>
      <c r="C9" s="556" t="s">
        <v>35</v>
      </c>
      <c r="D9" s="557"/>
      <c r="E9" s="557"/>
      <c r="F9" s="557"/>
      <c r="G9" s="557"/>
      <c r="H9" s="558"/>
      <c r="I9" s="573">
        <v>24</v>
      </c>
      <c r="J9" s="572"/>
    </row>
    <row r="10" spans="2:11" ht="20" x14ac:dyDescent="0.2">
      <c r="B10" s="1" t="s">
        <v>36</v>
      </c>
      <c r="C10" s="556" t="s">
        <v>37</v>
      </c>
      <c r="D10" s="557"/>
      <c r="E10" s="557"/>
      <c r="F10" s="557"/>
      <c r="G10" s="557"/>
      <c r="H10" s="558"/>
      <c r="I10" s="577"/>
      <c r="J10" s="578"/>
    </row>
    <row r="11" spans="2:11" ht="19" x14ac:dyDescent="0.2">
      <c r="B11" s="574" t="s">
        <v>38</v>
      </c>
      <c r="C11" s="575"/>
      <c r="D11" s="575"/>
      <c r="E11" s="575"/>
      <c r="F11" s="575"/>
      <c r="G11" s="575"/>
      <c r="H11" s="575"/>
      <c r="I11" s="575"/>
      <c r="J11" s="576"/>
    </row>
    <row r="12" spans="2:11" ht="38" customHeight="1" x14ac:dyDescent="0.2">
      <c r="B12" s="1">
        <v>1</v>
      </c>
      <c r="C12" s="556" t="s">
        <v>39</v>
      </c>
      <c r="D12" s="557"/>
      <c r="E12" s="557"/>
      <c r="F12" s="557"/>
      <c r="G12" s="557"/>
      <c r="H12" s="558"/>
      <c r="I12" s="577"/>
      <c r="J12" s="578"/>
    </row>
    <row r="13" spans="2:11" ht="19" x14ac:dyDescent="0.2">
      <c r="B13" s="1">
        <v>2</v>
      </c>
      <c r="C13" s="556" t="s">
        <v>40</v>
      </c>
      <c r="D13" s="557"/>
      <c r="E13" s="557"/>
      <c r="F13" s="557"/>
      <c r="G13" s="557"/>
      <c r="H13" s="558"/>
      <c r="I13" s="577"/>
      <c r="J13" s="578"/>
    </row>
    <row r="14" spans="2:11" ht="19" customHeight="1" x14ac:dyDescent="0.2">
      <c r="B14" s="1">
        <v>3</v>
      </c>
      <c r="C14" s="556" t="s">
        <v>202</v>
      </c>
      <c r="D14" s="557"/>
      <c r="E14" s="557"/>
      <c r="F14" s="557"/>
      <c r="G14" s="557"/>
      <c r="H14" s="558"/>
      <c r="I14" s="579">
        <v>3650.54</v>
      </c>
      <c r="J14" s="580"/>
    </row>
    <row r="15" spans="2:11" ht="19" x14ac:dyDescent="0.2">
      <c r="B15" s="1">
        <v>4</v>
      </c>
      <c r="C15" s="556" t="s">
        <v>41</v>
      </c>
      <c r="D15" s="557"/>
      <c r="E15" s="557"/>
      <c r="F15" s="557"/>
      <c r="G15" s="557"/>
      <c r="H15" s="558"/>
      <c r="I15" s="573" t="s">
        <v>108</v>
      </c>
      <c r="J15" s="572"/>
    </row>
    <row r="16" spans="2:11" ht="19" x14ac:dyDescent="0.25">
      <c r="B16" s="2">
        <v>5</v>
      </c>
      <c r="C16" s="556" t="s">
        <v>42</v>
      </c>
      <c r="D16" s="557"/>
      <c r="E16" s="557"/>
      <c r="F16" s="557"/>
      <c r="G16" s="557"/>
      <c r="H16" s="558"/>
      <c r="I16" s="577"/>
      <c r="J16" s="578"/>
      <c r="K16" s="233"/>
    </row>
    <row r="17" spans="2:11" ht="19" x14ac:dyDescent="0.2">
      <c r="B17" s="559" t="s">
        <v>43</v>
      </c>
      <c r="C17" s="560"/>
      <c r="D17" s="560"/>
      <c r="E17" s="560"/>
      <c r="F17" s="560"/>
      <c r="G17" s="560"/>
      <c r="H17" s="560"/>
      <c r="I17" s="560"/>
      <c r="J17" s="561"/>
    </row>
    <row r="18" spans="2:11" ht="20" x14ac:dyDescent="0.2">
      <c r="B18" s="3">
        <v>1</v>
      </c>
      <c r="C18" s="562" t="s">
        <v>44</v>
      </c>
      <c r="D18" s="563"/>
      <c r="E18" s="563"/>
      <c r="F18" s="563"/>
      <c r="G18" s="563"/>
      <c r="H18" s="564"/>
      <c r="I18" s="3" t="s">
        <v>45</v>
      </c>
      <c r="J18" s="4" t="s">
        <v>14</v>
      </c>
    </row>
    <row r="19" spans="2:11" ht="20" x14ac:dyDescent="0.2">
      <c r="B19" s="24" t="s">
        <v>25</v>
      </c>
      <c r="C19" s="565" t="s">
        <v>46</v>
      </c>
      <c r="D19" s="566"/>
      <c r="E19" s="566"/>
      <c r="F19" s="566"/>
      <c r="G19" s="566"/>
      <c r="H19" s="566"/>
      <c r="I19" s="567"/>
      <c r="J19" s="50">
        <f>I14</f>
        <v>3650.54</v>
      </c>
    </row>
    <row r="20" spans="2:11" ht="19" x14ac:dyDescent="0.25">
      <c r="B20" s="241" t="s">
        <v>27</v>
      </c>
      <c r="C20" s="555" t="s">
        <v>47</v>
      </c>
      <c r="D20" s="555"/>
      <c r="E20" s="555"/>
      <c r="F20" s="555"/>
      <c r="G20" s="555"/>
      <c r="H20" s="555"/>
      <c r="I20" s="49">
        <v>0.3</v>
      </c>
      <c r="J20" s="5">
        <f>J19*I20</f>
        <v>1095.162</v>
      </c>
      <c r="K20" s="8"/>
    </row>
    <row r="21" spans="2:11" ht="19" x14ac:dyDescent="0.2">
      <c r="B21" s="586" t="s">
        <v>48</v>
      </c>
      <c r="C21" s="587"/>
      <c r="D21" s="587"/>
      <c r="E21" s="587"/>
      <c r="F21" s="587"/>
      <c r="G21" s="587"/>
      <c r="H21" s="587"/>
      <c r="I21" s="588"/>
      <c r="J21" s="7">
        <f>SUM(J19:J20)</f>
        <v>4745.7020000000002</v>
      </c>
    </row>
    <row r="22" spans="2:11" ht="19" x14ac:dyDescent="0.2">
      <c r="B22" s="529" t="s">
        <v>49</v>
      </c>
      <c r="C22" s="530"/>
      <c r="D22" s="530"/>
      <c r="E22" s="530"/>
      <c r="F22" s="530"/>
      <c r="G22" s="530"/>
      <c r="H22" s="530"/>
      <c r="I22" s="530"/>
      <c r="J22" s="531"/>
    </row>
    <row r="23" spans="2:11" ht="20" x14ac:dyDescent="0.2">
      <c r="B23" s="9" t="s">
        <v>50</v>
      </c>
      <c r="C23" s="562" t="s">
        <v>51</v>
      </c>
      <c r="D23" s="563"/>
      <c r="E23" s="563"/>
      <c r="F23" s="563"/>
      <c r="G23" s="563"/>
      <c r="H23" s="564"/>
      <c r="I23" s="10" t="s">
        <v>45</v>
      </c>
      <c r="J23" s="11" t="s">
        <v>14</v>
      </c>
    </row>
    <row r="24" spans="2:11" ht="19" x14ac:dyDescent="0.2">
      <c r="B24" s="21" t="s">
        <v>25</v>
      </c>
      <c r="C24" s="565" t="s">
        <v>52</v>
      </c>
      <c r="D24" s="566"/>
      <c r="E24" s="566"/>
      <c r="F24" s="566"/>
      <c r="G24" s="566"/>
      <c r="H24" s="567"/>
      <c r="I24" s="13">
        <v>8.3299999999999999E-2</v>
      </c>
      <c r="J24" s="5">
        <f>J21*I24</f>
        <v>395.31697660000003</v>
      </c>
    </row>
    <row r="25" spans="2:11" ht="19" x14ac:dyDescent="0.2">
      <c r="B25" s="21" t="s">
        <v>27</v>
      </c>
      <c r="C25" s="565" t="s">
        <v>53</v>
      </c>
      <c r="D25" s="566"/>
      <c r="E25" s="566"/>
      <c r="F25" s="566"/>
      <c r="G25" s="566"/>
      <c r="H25" s="567"/>
      <c r="I25" s="13">
        <v>0.1111</v>
      </c>
      <c r="J25" s="5">
        <f>J21*I25</f>
        <v>527.24749220000001</v>
      </c>
    </row>
    <row r="26" spans="2:11" ht="19" x14ac:dyDescent="0.2">
      <c r="B26" s="589" t="s">
        <v>54</v>
      </c>
      <c r="C26" s="589"/>
      <c r="D26" s="589"/>
      <c r="E26" s="589"/>
      <c r="F26" s="589"/>
      <c r="G26" s="589"/>
      <c r="H26" s="589"/>
      <c r="I26" s="14">
        <f>SUM(I24:I25)</f>
        <v>0.19440000000000002</v>
      </c>
      <c r="J26" s="15">
        <f>SUM(J24:J25)</f>
        <v>922.56446879999999</v>
      </c>
    </row>
    <row r="27" spans="2:11" ht="20" x14ac:dyDescent="0.2">
      <c r="B27" s="17" t="s">
        <v>55</v>
      </c>
      <c r="C27" s="562" t="s">
        <v>56</v>
      </c>
      <c r="D27" s="563"/>
      <c r="E27" s="563"/>
      <c r="F27" s="563"/>
      <c r="G27" s="563"/>
      <c r="H27" s="564"/>
      <c r="I27" s="10" t="s">
        <v>45</v>
      </c>
      <c r="J27" s="18" t="s">
        <v>14</v>
      </c>
    </row>
    <row r="28" spans="2:11" ht="19" x14ac:dyDescent="0.2">
      <c r="B28" s="22" t="s">
        <v>25</v>
      </c>
      <c r="C28" s="581" t="s">
        <v>57</v>
      </c>
      <c r="D28" s="582"/>
      <c r="E28" s="582"/>
      <c r="F28" s="582"/>
      <c r="G28" s="582"/>
      <c r="H28" s="583"/>
      <c r="I28" s="126"/>
      <c r="J28" s="5">
        <f>(J21+J26)*I28</f>
        <v>0</v>
      </c>
    </row>
    <row r="29" spans="2:11" ht="19" x14ac:dyDescent="0.2">
      <c r="B29" s="22" t="s">
        <v>27</v>
      </c>
      <c r="C29" s="537" t="s">
        <v>58</v>
      </c>
      <c r="D29" s="584"/>
      <c r="E29" s="584"/>
      <c r="F29" s="584"/>
      <c r="G29" s="584"/>
      <c r="H29" s="585"/>
      <c r="I29" s="6">
        <v>1.4999999999999999E-2</v>
      </c>
      <c r="J29" s="5">
        <f>(J21+J26)*I29</f>
        <v>85.023997031999997</v>
      </c>
    </row>
    <row r="30" spans="2:11" ht="19" x14ac:dyDescent="0.2">
      <c r="B30" s="22" t="s">
        <v>29</v>
      </c>
      <c r="C30" s="537" t="s">
        <v>59</v>
      </c>
      <c r="D30" s="538"/>
      <c r="E30" s="538"/>
      <c r="F30" s="538"/>
      <c r="G30" s="538"/>
      <c r="H30" s="539"/>
      <c r="I30" s="6">
        <v>0.01</v>
      </c>
      <c r="J30" s="5">
        <f>(J21+J26)*I30</f>
        <v>56.682664688000003</v>
      </c>
    </row>
    <row r="31" spans="2:11" ht="19" x14ac:dyDescent="0.2">
      <c r="B31" s="22" t="s">
        <v>31</v>
      </c>
      <c r="C31" s="537" t="s">
        <v>60</v>
      </c>
      <c r="D31" s="538"/>
      <c r="E31" s="538"/>
      <c r="F31" s="538"/>
      <c r="G31" s="538"/>
      <c r="H31" s="539"/>
      <c r="I31" s="6">
        <v>2E-3</v>
      </c>
      <c r="J31" s="5">
        <f>(J21+J26)*I31</f>
        <v>11.336532937600001</v>
      </c>
    </row>
    <row r="32" spans="2:11" ht="19" x14ac:dyDescent="0.2">
      <c r="B32" s="22" t="s">
        <v>34</v>
      </c>
      <c r="C32" s="537" t="s">
        <v>61</v>
      </c>
      <c r="D32" s="538"/>
      <c r="E32" s="538"/>
      <c r="F32" s="538"/>
      <c r="G32" s="538"/>
      <c r="H32" s="539"/>
      <c r="I32" s="6">
        <v>2.5000000000000001E-2</v>
      </c>
      <c r="J32" s="5">
        <f>(J21+J26)*I32</f>
        <v>141.70666172000003</v>
      </c>
    </row>
    <row r="33" spans="2:10" ht="19" x14ac:dyDescent="0.2">
      <c r="B33" s="22" t="s">
        <v>36</v>
      </c>
      <c r="C33" s="537" t="s">
        <v>62</v>
      </c>
      <c r="D33" s="538"/>
      <c r="E33" s="538"/>
      <c r="F33" s="538"/>
      <c r="G33" s="538"/>
      <c r="H33" s="539"/>
      <c r="I33" s="6">
        <v>0.08</v>
      </c>
      <c r="J33" s="5">
        <f>(J21+J26)*I33</f>
        <v>453.46131750400002</v>
      </c>
    </row>
    <row r="34" spans="2:10" ht="19" x14ac:dyDescent="0.2">
      <c r="B34" s="22" t="s">
        <v>63</v>
      </c>
      <c r="C34" s="546" t="s">
        <v>64</v>
      </c>
      <c r="D34" s="547"/>
      <c r="E34" s="547"/>
      <c r="F34" s="547"/>
      <c r="G34" s="547"/>
      <c r="H34" s="548"/>
      <c r="I34" s="126"/>
      <c r="J34" s="5">
        <f>(J21+J26)*I34</f>
        <v>0</v>
      </c>
    </row>
    <row r="35" spans="2:10" ht="19" x14ac:dyDescent="0.2">
      <c r="B35" s="23" t="s">
        <v>65</v>
      </c>
      <c r="C35" s="537" t="s">
        <v>66</v>
      </c>
      <c r="D35" s="538"/>
      <c r="E35" s="538"/>
      <c r="F35" s="538"/>
      <c r="G35" s="538"/>
      <c r="H35" s="539"/>
      <c r="I35" s="19">
        <v>6.0000000000000001E-3</v>
      </c>
      <c r="J35" s="5">
        <f>(J21+J26)*I35</f>
        <v>34.0095988128</v>
      </c>
    </row>
    <row r="36" spans="2:10" ht="19" x14ac:dyDescent="0.2">
      <c r="B36" s="532" t="s">
        <v>54</v>
      </c>
      <c r="C36" s="535"/>
      <c r="D36" s="535"/>
      <c r="E36" s="535"/>
      <c r="F36" s="535"/>
      <c r="G36" s="535"/>
      <c r="H36" s="536"/>
      <c r="I36" s="14">
        <f>I28+I29+I30+I31+I32+I33+I34+I35</f>
        <v>0.13800000000000001</v>
      </c>
      <c r="J36" s="15">
        <f>J28+J29+J30+J31+J32+J33+J34+J35</f>
        <v>782.22077269440013</v>
      </c>
    </row>
    <row r="37" spans="2:10" ht="19" x14ac:dyDescent="0.2">
      <c r="B37" s="549" t="s">
        <v>67</v>
      </c>
      <c r="C37" s="550"/>
      <c r="D37" s="550"/>
      <c r="E37" s="550"/>
      <c r="F37" s="550"/>
      <c r="G37" s="550"/>
      <c r="H37" s="550"/>
      <c r="I37" s="550"/>
      <c r="J37" s="551"/>
    </row>
    <row r="38" spans="2:10" ht="19" x14ac:dyDescent="0.2">
      <c r="B38" s="17">
        <v>3</v>
      </c>
      <c r="C38" s="552" t="s">
        <v>68</v>
      </c>
      <c r="D38" s="553"/>
      <c r="E38" s="553"/>
      <c r="F38" s="553"/>
      <c r="G38" s="553"/>
      <c r="H38" s="553"/>
      <c r="I38" s="554"/>
      <c r="J38" s="36" t="s">
        <v>14</v>
      </c>
    </row>
    <row r="39" spans="2:10" ht="19" x14ac:dyDescent="0.2">
      <c r="B39" s="21" t="s">
        <v>25</v>
      </c>
      <c r="C39" s="543" t="s">
        <v>69</v>
      </c>
      <c r="D39" s="544"/>
      <c r="E39" s="544"/>
      <c r="F39" s="544"/>
      <c r="G39" s="544"/>
      <c r="H39" s="544"/>
      <c r="I39" s="545"/>
      <c r="J39" s="132"/>
    </row>
    <row r="40" spans="2:10" ht="19" x14ac:dyDescent="0.2">
      <c r="B40" s="21" t="s">
        <v>27</v>
      </c>
      <c r="C40" s="540" t="s">
        <v>70</v>
      </c>
      <c r="D40" s="541"/>
      <c r="E40" s="541"/>
      <c r="F40" s="541"/>
      <c r="G40" s="541"/>
      <c r="H40" s="541"/>
      <c r="I40" s="542"/>
      <c r="J40" s="50">
        <v>528</v>
      </c>
    </row>
    <row r="41" spans="2:10" ht="19" x14ac:dyDescent="0.2">
      <c r="B41" s="21" t="s">
        <v>29</v>
      </c>
      <c r="C41" s="526" t="s">
        <v>71</v>
      </c>
      <c r="D41" s="527"/>
      <c r="E41" s="527"/>
      <c r="F41" s="527"/>
      <c r="G41" s="527"/>
      <c r="H41" s="527"/>
      <c r="I41" s="528"/>
      <c r="J41" s="132"/>
    </row>
    <row r="42" spans="2:10" ht="19" x14ac:dyDescent="0.2">
      <c r="B42" s="21" t="s">
        <v>31</v>
      </c>
      <c r="C42" s="526" t="s">
        <v>72</v>
      </c>
      <c r="D42" s="527"/>
      <c r="E42" s="527"/>
      <c r="F42" s="527"/>
      <c r="G42" s="527"/>
      <c r="H42" s="527"/>
      <c r="I42" s="528"/>
      <c r="J42" s="132"/>
    </row>
    <row r="43" spans="2:10" ht="19" x14ac:dyDescent="0.2">
      <c r="B43" s="21" t="s">
        <v>34</v>
      </c>
      <c r="C43" s="526" t="s">
        <v>73</v>
      </c>
      <c r="D43" s="527"/>
      <c r="E43" s="527"/>
      <c r="F43" s="527"/>
      <c r="G43" s="527"/>
      <c r="H43" s="527"/>
      <c r="I43" s="528"/>
      <c r="J43" s="132"/>
    </row>
    <row r="44" spans="2:10" ht="19" x14ac:dyDescent="0.2">
      <c r="B44" s="21" t="s">
        <v>36</v>
      </c>
      <c r="C44" s="590" t="s">
        <v>74</v>
      </c>
      <c r="D44" s="591"/>
      <c r="E44" s="591"/>
      <c r="F44" s="591"/>
      <c r="G44" s="591"/>
      <c r="H44" s="591"/>
      <c r="I44" s="592"/>
      <c r="J44" s="132"/>
    </row>
    <row r="45" spans="2:10" ht="19" x14ac:dyDescent="0.2">
      <c r="B45" s="532" t="s">
        <v>54</v>
      </c>
      <c r="C45" s="535"/>
      <c r="D45" s="535"/>
      <c r="E45" s="535"/>
      <c r="F45" s="535"/>
      <c r="G45" s="535"/>
      <c r="H45" s="535"/>
      <c r="I45" s="536"/>
      <c r="J45" s="55">
        <f>SUM(J39:J44)</f>
        <v>528</v>
      </c>
    </row>
    <row r="46" spans="2:10" ht="19" x14ac:dyDescent="0.2">
      <c r="B46" s="529" t="s">
        <v>75</v>
      </c>
      <c r="C46" s="530"/>
      <c r="D46" s="530"/>
      <c r="E46" s="530"/>
      <c r="F46" s="530"/>
      <c r="G46" s="530"/>
      <c r="H46" s="530"/>
      <c r="I46" s="530"/>
      <c r="J46" s="531"/>
    </row>
    <row r="47" spans="2:10" ht="20" x14ac:dyDescent="0.2">
      <c r="B47" s="3">
        <v>4</v>
      </c>
      <c r="C47" s="562" t="s">
        <v>76</v>
      </c>
      <c r="D47" s="563"/>
      <c r="E47" s="563"/>
      <c r="F47" s="563"/>
      <c r="G47" s="563"/>
      <c r="H47" s="564"/>
      <c r="I47" s="3" t="s">
        <v>45</v>
      </c>
      <c r="J47" s="4" t="s">
        <v>14</v>
      </c>
    </row>
    <row r="48" spans="2:10" ht="19" x14ac:dyDescent="0.2">
      <c r="B48" s="12" t="s">
        <v>25</v>
      </c>
      <c r="C48" s="555" t="s">
        <v>77</v>
      </c>
      <c r="D48" s="555"/>
      <c r="E48" s="555"/>
      <c r="F48" s="555"/>
      <c r="G48" s="555"/>
      <c r="H48" s="555"/>
      <c r="I48" s="126"/>
      <c r="J48" s="5">
        <f>J21*I48</f>
        <v>0</v>
      </c>
    </row>
    <row r="49" spans="2:11" ht="19" x14ac:dyDescent="0.2">
      <c r="B49" s="12" t="s">
        <v>27</v>
      </c>
      <c r="C49" s="565" t="s">
        <v>78</v>
      </c>
      <c r="D49" s="566"/>
      <c r="E49" s="566"/>
      <c r="F49" s="566"/>
      <c r="G49" s="566"/>
      <c r="H49" s="567"/>
      <c r="I49" s="6">
        <f>I33*I48</f>
        <v>0</v>
      </c>
      <c r="J49" s="5">
        <f>I49*J21</f>
        <v>0</v>
      </c>
    </row>
    <row r="50" spans="2:11" ht="19" x14ac:dyDescent="0.2">
      <c r="B50" s="25" t="s">
        <v>29</v>
      </c>
      <c r="C50" s="555" t="s">
        <v>79</v>
      </c>
      <c r="D50" s="555"/>
      <c r="E50" s="555"/>
      <c r="F50" s="555"/>
      <c r="G50" s="555"/>
      <c r="H50" s="555"/>
      <c r="I50" s="16">
        <v>3.2000000000000001E-2</v>
      </c>
      <c r="J50" s="26">
        <f>I50*J21</f>
        <v>151.86246400000002</v>
      </c>
    </row>
    <row r="51" spans="2:11" ht="19" x14ac:dyDescent="0.2">
      <c r="B51" s="25" t="s">
        <v>31</v>
      </c>
      <c r="C51" s="555" t="s">
        <v>80</v>
      </c>
      <c r="D51" s="555"/>
      <c r="E51" s="555"/>
      <c r="F51" s="555"/>
      <c r="G51" s="555"/>
      <c r="H51" s="555"/>
      <c r="I51" s="51">
        <v>1.0670000000000001E-2</v>
      </c>
      <c r="J51" s="26">
        <f>J21*I51</f>
        <v>50.636640340000007</v>
      </c>
    </row>
    <row r="52" spans="2:11" ht="19" x14ac:dyDescent="0.2">
      <c r="B52" s="12" t="s">
        <v>34</v>
      </c>
      <c r="C52" s="565" t="s">
        <v>81</v>
      </c>
      <c r="D52" s="566"/>
      <c r="E52" s="566"/>
      <c r="F52" s="566"/>
      <c r="G52" s="566"/>
      <c r="H52" s="567"/>
      <c r="I52" s="6">
        <f>I51*I36</f>
        <v>1.4724600000000003E-3</v>
      </c>
      <c r="J52" s="5">
        <f>J21*I52</f>
        <v>6.9878563669200018</v>
      </c>
    </row>
    <row r="53" spans="2:11" ht="19" x14ac:dyDescent="0.2">
      <c r="B53" s="532" t="s">
        <v>48</v>
      </c>
      <c r="C53" s="533"/>
      <c r="D53" s="533"/>
      <c r="E53" s="533"/>
      <c r="F53" s="533"/>
      <c r="G53" s="533"/>
      <c r="H53" s="534"/>
      <c r="I53" s="33">
        <f>SUM(I48:I52)</f>
        <v>4.4142460000000001E-2</v>
      </c>
      <c r="J53" s="15">
        <f>J48+J49+J50+J51+J52</f>
        <v>209.48696070692003</v>
      </c>
    </row>
    <row r="54" spans="2:11" ht="19" x14ac:dyDescent="0.2">
      <c r="B54" s="559" t="s">
        <v>82</v>
      </c>
      <c r="C54" s="560"/>
      <c r="D54" s="560"/>
      <c r="E54" s="560"/>
      <c r="F54" s="560"/>
      <c r="G54" s="560"/>
      <c r="H54" s="560"/>
      <c r="I54" s="560"/>
      <c r="J54" s="561"/>
    </row>
    <row r="55" spans="2:11" ht="19" x14ac:dyDescent="0.2">
      <c r="B55" s="9">
        <v>5</v>
      </c>
      <c r="C55" s="562" t="s">
        <v>83</v>
      </c>
      <c r="D55" s="563"/>
      <c r="E55" s="563"/>
      <c r="F55" s="563"/>
      <c r="G55" s="563"/>
      <c r="H55" s="563"/>
      <c r="I55" s="564"/>
      <c r="J55" s="11" t="s">
        <v>14</v>
      </c>
    </row>
    <row r="56" spans="2:11" ht="19" x14ac:dyDescent="0.2">
      <c r="B56" s="12" t="s">
        <v>25</v>
      </c>
      <c r="C56" s="565" t="s">
        <v>211</v>
      </c>
      <c r="D56" s="566"/>
      <c r="E56" s="566"/>
      <c r="F56" s="566"/>
      <c r="G56" s="566"/>
      <c r="H56" s="566"/>
      <c r="I56" s="567"/>
      <c r="J56" s="53">
        <f>'Insumos Não Depreciáveis'!G17</f>
        <v>0</v>
      </c>
    </row>
    <row r="57" spans="2:11" ht="19" x14ac:dyDescent="0.2">
      <c r="B57" s="12" t="s">
        <v>27</v>
      </c>
      <c r="C57" s="593" t="s">
        <v>109</v>
      </c>
      <c r="D57" s="594"/>
      <c r="E57" s="594"/>
      <c r="F57" s="594"/>
      <c r="G57" s="594"/>
      <c r="H57" s="594"/>
      <c r="I57" s="595"/>
      <c r="J57" s="53">
        <v>0</v>
      </c>
    </row>
    <row r="58" spans="2:11" ht="19" x14ac:dyDescent="0.2">
      <c r="B58" s="532" t="s">
        <v>48</v>
      </c>
      <c r="C58" s="535"/>
      <c r="D58" s="535"/>
      <c r="E58" s="535"/>
      <c r="F58" s="535"/>
      <c r="G58" s="535"/>
      <c r="H58" s="535"/>
      <c r="I58" s="536"/>
      <c r="J58" s="28">
        <f>J56+J57</f>
        <v>0</v>
      </c>
    </row>
    <row r="59" spans="2:11" ht="19" x14ac:dyDescent="0.2">
      <c r="B59" s="529" t="s">
        <v>86</v>
      </c>
      <c r="C59" s="530"/>
      <c r="D59" s="530"/>
      <c r="E59" s="530"/>
      <c r="F59" s="530"/>
      <c r="G59" s="530"/>
      <c r="H59" s="530"/>
      <c r="I59" s="530"/>
      <c r="J59" s="531"/>
    </row>
    <row r="60" spans="2:11" ht="20" x14ac:dyDescent="0.2">
      <c r="B60" s="9">
        <v>6</v>
      </c>
      <c r="C60" s="596" t="s">
        <v>87</v>
      </c>
      <c r="D60" s="597"/>
      <c r="E60" s="597"/>
      <c r="F60" s="597"/>
      <c r="G60" s="597"/>
      <c r="H60" s="598"/>
      <c r="I60" s="10" t="s">
        <v>88</v>
      </c>
      <c r="J60" s="11" t="s">
        <v>14</v>
      </c>
    </row>
    <row r="61" spans="2:11" ht="19" x14ac:dyDescent="0.2">
      <c r="B61" s="21" t="s">
        <v>25</v>
      </c>
      <c r="C61" s="593" t="s">
        <v>89</v>
      </c>
      <c r="D61" s="594"/>
      <c r="E61" s="594"/>
      <c r="F61" s="594"/>
      <c r="G61" s="594"/>
      <c r="H61" s="595"/>
      <c r="I61" s="130"/>
      <c r="J61" s="37">
        <f>I61*J78</f>
        <v>0</v>
      </c>
    </row>
    <row r="62" spans="2:11" ht="19" x14ac:dyDescent="0.2">
      <c r="B62" s="21" t="s">
        <v>27</v>
      </c>
      <c r="C62" s="593" t="s">
        <v>90</v>
      </c>
      <c r="D62" s="594"/>
      <c r="E62" s="594"/>
      <c r="F62" s="594"/>
      <c r="G62" s="594"/>
      <c r="H62" s="595"/>
      <c r="I62" s="130"/>
      <c r="J62" s="5">
        <f>I62*(J78+J61)</f>
        <v>0</v>
      </c>
    </row>
    <row r="63" spans="2:11" ht="19" x14ac:dyDescent="0.2">
      <c r="B63" s="21"/>
      <c r="C63" s="29"/>
      <c r="D63" s="30"/>
      <c r="E63" s="30"/>
      <c r="F63" s="30"/>
      <c r="G63" s="30"/>
      <c r="H63" s="31"/>
      <c r="I63" s="27" t="s">
        <v>91</v>
      </c>
      <c r="J63" s="32">
        <f>J73+J74+J75+J76+J77+J79++J61+J62</f>
        <v>7187.9742022013206</v>
      </c>
    </row>
    <row r="64" spans="2:11" ht="19" x14ac:dyDescent="0.2">
      <c r="B64" s="21" t="s">
        <v>29</v>
      </c>
      <c r="C64" s="593" t="s">
        <v>92</v>
      </c>
      <c r="D64" s="594"/>
      <c r="E64" s="594"/>
      <c r="F64" s="594"/>
      <c r="G64" s="594"/>
      <c r="H64" s="595"/>
      <c r="I64" s="6">
        <f>I66+I67+I68+I69</f>
        <v>0</v>
      </c>
      <c r="J64" s="5"/>
      <c r="K64" s="234"/>
    </row>
    <row r="65" spans="2:11" ht="19" x14ac:dyDescent="0.2">
      <c r="B65" s="21"/>
      <c r="C65" s="593" t="s">
        <v>93</v>
      </c>
      <c r="D65" s="594"/>
      <c r="E65" s="594"/>
      <c r="F65" s="594"/>
      <c r="G65" s="594"/>
      <c r="H65" s="595"/>
      <c r="I65" s="6" t="s">
        <v>22</v>
      </c>
      <c r="J65" s="5" t="s">
        <v>22</v>
      </c>
      <c r="K65" s="234"/>
    </row>
    <row r="66" spans="2:11" ht="19" x14ac:dyDescent="0.2">
      <c r="B66" s="21"/>
      <c r="C66" s="565" t="s">
        <v>94</v>
      </c>
      <c r="D66" s="566"/>
      <c r="E66" s="566"/>
      <c r="F66" s="566"/>
      <c r="G66" s="566"/>
      <c r="H66" s="567"/>
      <c r="I66" s="131"/>
      <c r="J66" s="5">
        <f>((J63/(1-I64)*I66))</f>
        <v>0</v>
      </c>
    </row>
    <row r="67" spans="2:11" ht="19" x14ac:dyDescent="0.2">
      <c r="B67" s="21"/>
      <c r="C67" s="565" t="s">
        <v>95</v>
      </c>
      <c r="D67" s="566"/>
      <c r="E67" s="566"/>
      <c r="F67" s="566"/>
      <c r="G67" s="566"/>
      <c r="H67" s="567"/>
      <c r="I67" s="131"/>
      <c r="J67" s="5">
        <f>((J63/(1-I64)*I67))</f>
        <v>0</v>
      </c>
    </row>
    <row r="68" spans="2:11" ht="19" x14ac:dyDescent="0.2">
      <c r="B68" s="21"/>
      <c r="C68" s="565" t="s">
        <v>96</v>
      </c>
      <c r="D68" s="566"/>
      <c r="E68" s="566"/>
      <c r="F68" s="566"/>
      <c r="G68" s="566"/>
      <c r="H68" s="567"/>
      <c r="I68" s="131"/>
      <c r="J68" s="5">
        <f>((J63/(1-I64))*I68)</f>
        <v>0</v>
      </c>
      <c r="K68" s="235"/>
    </row>
    <row r="69" spans="2:11" ht="19" x14ac:dyDescent="0.2">
      <c r="B69" s="21"/>
      <c r="C69" s="565" t="s">
        <v>265</v>
      </c>
      <c r="D69" s="566"/>
      <c r="E69" s="54"/>
      <c r="F69" s="54"/>
      <c r="G69" s="54"/>
      <c r="H69" s="54"/>
      <c r="I69" s="131"/>
      <c r="J69" s="5">
        <f>((J63/(1-I64)*I69))</f>
        <v>0</v>
      </c>
      <c r="K69" s="236"/>
    </row>
    <row r="70" spans="2:11" ht="19" x14ac:dyDescent="0.2">
      <c r="B70" s="532" t="s">
        <v>48</v>
      </c>
      <c r="C70" s="535"/>
      <c r="D70" s="535"/>
      <c r="E70" s="535"/>
      <c r="F70" s="535"/>
      <c r="G70" s="535"/>
      <c r="H70" s="535"/>
      <c r="I70" s="14">
        <f>I61+I62+I64</f>
        <v>0</v>
      </c>
      <c r="J70" s="15">
        <f>J61+J62+J66+J67+J68+J69</f>
        <v>0</v>
      </c>
    </row>
    <row r="71" spans="2:11" ht="19" x14ac:dyDescent="0.2">
      <c r="B71" s="606" t="s">
        <v>97</v>
      </c>
      <c r="C71" s="607"/>
      <c r="D71" s="607"/>
      <c r="E71" s="607"/>
      <c r="F71" s="607"/>
      <c r="G71" s="607"/>
      <c r="H71" s="607"/>
      <c r="I71" s="607"/>
      <c r="J71" s="608"/>
    </row>
    <row r="72" spans="2:11" ht="20" x14ac:dyDescent="0.2">
      <c r="B72" s="609" t="s">
        <v>98</v>
      </c>
      <c r="C72" s="609"/>
      <c r="D72" s="609"/>
      <c r="E72" s="609"/>
      <c r="F72" s="609"/>
      <c r="G72" s="609"/>
      <c r="H72" s="609"/>
      <c r="I72" s="609"/>
      <c r="J72" s="34" t="s">
        <v>14</v>
      </c>
    </row>
    <row r="73" spans="2:11" ht="20" x14ac:dyDescent="0.2">
      <c r="B73" s="35" t="s">
        <v>25</v>
      </c>
      <c r="C73" s="555" t="s">
        <v>99</v>
      </c>
      <c r="D73" s="555"/>
      <c r="E73" s="555"/>
      <c r="F73" s="555"/>
      <c r="G73" s="555"/>
      <c r="H73" s="555"/>
      <c r="I73" s="555"/>
      <c r="J73" s="20">
        <f>J21</f>
        <v>4745.7020000000002</v>
      </c>
    </row>
    <row r="74" spans="2:11" ht="20" x14ac:dyDescent="0.2">
      <c r="B74" s="35" t="s">
        <v>27</v>
      </c>
      <c r="C74" s="555" t="s">
        <v>100</v>
      </c>
      <c r="D74" s="555"/>
      <c r="E74" s="555"/>
      <c r="F74" s="555"/>
      <c r="G74" s="555"/>
      <c r="H74" s="555"/>
      <c r="I74" s="555"/>
      <c r="J74" s="20">
        <f>J26</f>
        <v>922.56446879999999</v>
      </c>
    </row>
    <row r="75" spans="2:11" ht="20" x14ac:dyDescent="0.2">
      <c r="B75" s="35" t="s">
        <v>29</v>
      </c>
      <c r="C75" s="565" t="s">
        <v>101</v>
      </c>
      <c r="D75" s="566"/>
      <c r="E75" s="566"/>
      <c r="F75" s="566"/>
      <c r="G75" s="566"/>
      <c r="H75" s="566"/>
      <c r="I75" s="567"/>
      <c r="J75" s="20">
        <f>J36</f>
        <v>782.22077269440013</v>
      </c>
    </row>
    <row r="76" spans="2:11" ht="20" x14ac:dyDescent="0.2">
      <c r="B76" s="35" t="s">
        <v>31</v>
      </c>
      <c r="C76" s="555" t="s">
        <v>102</v>
      </c>
      <c r="D76" s="555"/>
      <c r="E76" s="555"/>
      <c r="F76" s="555"/>
      <c r="G76" s="555"/>
      <c r="H76" s="555"/>
      <c r="I76" s="555"/>
      <c r="J76" s="20">
        <f>J45</f>
        <v>528</v>
      </c>
    </row>
    <row r="77" spans="2:11" ht="20" x14ac:dyDescent="0.2">
      <c r="B77" s="35" t="s">
        <v>34</v>
      </c>
      <c r="C77" s="555" t="s">
        <v>103</v>
      </c>
      <c r="D77" s="555"/>
      <c r="E77" s="555"/>
      <c r="F77" s="555"/>
      <c r="G77" s="555"/>
      <c r="H77" s="555"/>
      <c r="I77" s="555"/>
      <c r="J77" s="20">
        <f>J53</f>
        <v>209.48696070692003</v>
      </c>
    </row>
    <row r="78" spans="2:11" ht="19" customHeight="1" x14ac:dyDescent="0.2">
      <c r="B78" s="599" t="s">
        <v>104</v>
      </c>
      <c r="C78" s="600"/>
      <c r="D78" s="600"/>
      <c r="E78" s="600"/>
      <c r="F78" s="600"/>
      <c r="G78" s="600"/>
      <c r="H78" s="600"/>
      <c r="I78" s="601"/>
      <c r="J78" s="38">
        <f>SUM(J73:J77)</f>
        <v>7187.9742022013206</v>
      </c>
    </row>
    <row r="79" spans="2:11" ht="20" x14ac:dyDescent="0.2">
      <c r="B79" s="35" t="s">
        <v>36</v>
      </c>
      <c r="C79" s="555" t="s">
        <v>105</v>
      </c>
      <c r="D79" s="555"/>
      <c r="E79" s="555"/>
      <c r="F79" s="555"/>
      <c r="G79" s="555"/>
      <c r="H79" s="555"/>
      <c r="I79" s="555"/>
      <c r="J79" s="20">
        <f>J58</f>
        <v>0</v>
      </c>
    </row>
    <row r="80" spans="2:11" ht="20" x14ac:dyDescent="0.2">
      <c r="B80" s="35" t="s">
        <v>63</v>
      </c>
      <c r="C80" s="555" t="s">
        <v>106</v>
      </c>
      <c r="D80" s="555"/>
      <c r="E80" s="555"/>
      <c r="F80" s="555"/>
      <c r="G80" s="555"/>
      <c r="H80" s="555"/>
      <c r="I80" s="555"/>
      <c r="J80" s="20">
        <f>J70</f>
        <v>0</v>
      </c>
    </row>
    <row r="81" spans="2:11" ht="26" customHeight="1" x14ac:dyDescent="0.3">
      <c r="B81" s="602" t="s">
        <v>107</v>
      </c>
      <c r="C81" s="602"/>
      <c r="D81" s="602"/>
      <c r="E81" s="602"/>
      <c r="F81" s="602"/>
      <c r="G81" s="602"/>
      <c r="H81" s="602"/>
      <c r="I81" s="602"/>
      <c r="J81" s="240">
        <f>SUM(J78:J80)</f>
        <v>7187.9742022013206</v>
      </c>
    </row>
    <row r="82" spans="2:11" x14ac:dyDescent="0.2">
      <c r="B82" s="238"/>
      <c r="C82" s="238"/>
      <c r="D82" s="238"/>
      <c r="E82" s="238"/>
      <c r="F82" s="238"/>
      <c r="G82" s="238"/>
      <c r="H82" s="238"/>
      <c r="I82" s="238"/>
      <c r="J82" s="239"/>
      <c r="K82" s="233"/>
    </row>
    <row r="89" spans="2:11" x14ac:dyDescent="0.2">
      <c r="K89" s="237"/>
    </row>
    <row r="97" spans="11:11" x14ac:dyDescent="0.2">
      <c r="K97" s="234"/>
    </row>
  </sheetData>
  <sheetProtection algorithmName="SHA-512" hashValue="lzRzfc6fBSyZ+Xbmsk51SuKJetACBVdWjMVCn63FPsHf6EE1iRVWJyYiGKIXTgoz92Ww0eqcgPMGqp9Agik8dQ==" saltValue="MYDqJUrGlcdwWmPftwv7Dg==" spinCount="100000" sheet="1" objects="1" scenarios="1"/>
  <mergeCells count="90">
    <mergeCell ref="B2:J2"/>
    <mergeCell ref="B3:J3"/>
    <mergeCell ref="C5:H5"/>
    <mergeCell ref="I5:J5"/>
    <mergeCell ref="B4:J4"/>
    <mergeCell ref="C8:H8"/>
    <mergeCell ref="I8:J8"/>
    <mergeCell ref="C7:H7"/>
    <mergeCell ref="I7:J7"/>
    <mergeCell ref="C6:H6"/>
    <mergeCell ref="I6:J6"/>
    <mergeCell ref="B11:J11"/>
    <mergeCell ref="C10:H10"/>
    <mergeCell ref="I10:J10"/>
    <mergeCell ref="C9:H9"/>
    <mergeCell ref="I9:J9"/>
    <mergeCell ref="C14:H14"/>
    <mergeCell ref="I14:J14"/>
    <mergeCell ref="C13:H13"/>
    <mergeCell ref="I13:J13"/>
    <mergeCell ref="C12:H12"/>
    <mergeCell ref="I12:J12"/>
    <mergeCell ref="B17:J17"/>
    <mergeCell ref="C16:H16"/>
    <mergeCell ref="I16:J16"/>
    <mergeCell ref="C15:H15"/>
    <mergeCell ref="I15:J15"/>
    <mergeCell ref="B22:J22"/>
    <mergeCell ref="C23:H23"/>
    <mergeCell ref="C20:H20"/>
    <mergeCell ref="B21:I21"/>
    <mergeCell ref="C18:H18"/>
    <mergeCell ref="C19:I19"/>
    <mergeCell ref="C28:H28"/>
    <mergeCell ref="C29:H29"/>
    <mergeCell ref="B26:H26"/>
    <mergeCell ref="C27:H27"/>
    <mergeCell ref="C24:H24"/>
    <mergeCell ref="C25:H25"/>
    <mergeCell ref="C34:H34"/>
    <mergeCell ref="C35:H35"/>
    <mergeCell ref="C32:H32"/>
    <mergeCell ref="C33:H33"/>
    <mergeCell ref="C30:H30"/>
    <mergeCell ref="C31:H31"/>
    <mergeCell ref="C40:I40"/>
    <mergeCell ref="C41:I41"/>
    <mergeCell ref="C38:I38"/>
    <mergeCell ref="C39:I39"/>
    <mergeCell ref="B36:H36"/>
    <mergeCell ref="B37:J37"/>
    <mergeCell ref="B46:J46"/>
    <mergeCell ref="C47:H47"/>
    <mergeCell ref="C44:I44"/>
    <mergeCell ref="C42:I42"/>
    <mergeCell ref="C43:I43"/>
    <mergeCell ref="B45:I45"/>
    <mergeCell ref="C52:H52"/>
    <mergeCell ref="B53:H53"/>
    <mergeCell ref="C50:H50"/>
    <mergeCell ref="C51:H51"/>
    <mergeCell ref="C48:H48"/>
    <mergeCell ref="C49:H49"/>
    <mergeCell ref="B58:I58"/>
    <mergeCell ref="B59:J59"/>
    <mergeCell ref="C56:I56"/>
    <mergeCell ref="C57:I57"/>
    <mergeCell ref="B54:J54"/>
    <mergeCell ref="C55:I55"/>
    <mergeCell ref="C65:H65"/>
    <mergeCell ref="C66:H66"/>
    <mergeCell ref="C62:H62"/>
    <mergeCell ref="C64:H64"/>
    <mergeCell ref="C60:H60"/>
    <mergeCell ref="C61:H61"/>
    <mergeCell ref="B70:H70"/>
    <mergeCell ref="C67:H67"/>
    <mergeCell ref="C68:H68"/>
    <mergeCell ref="C75:I75"/>
    <mergeCell ref="C76:I76"/>
    <mergeCell ref="C73:I73"/>
    <mergeCell ref="C74:I74"/>
    <mergeCell ref="B71:J71"/>
    <mergeCell ref="B72:I72"/>
    <mergeCell ref="C69:D69"/>
    <mergeCell ref="B81:I81"/>
    <mergeCell ref="C79:I79"/>
    <mergeCell ref="C80:I80"/>
    <mergeCell ref="C77:I77"/>
    <mergeCell ref="B78:I78"/>
  </mergeCells>
  <conditionalFormatting sqref="B2:J2">
    <cfRule type="containsText" dxfId="74" priority="1" operator="containsText" text="INSERIR DADOS DA EMPRESA">
      <formula>NOT(ISERROR(SEARCH("INSERIR DADOS DA EMPRESA",B2)))</formula>
    </cfRule>
  </conditionalFormatting>
  <conditionalFormatting sqref="I28">
    <cfRule type="notContainsBlanks" dxfId="73" priority="2">
      <formula>LEN(TRIM(I28))&gt;0</formula>
    </cfRule>
    <cfRule type="containsBlanks" dxfId="72" priority="3">
      <formula>LEN(TRIM(I28))=0</formula>
    </cfRule>
  </conditionalFormatting>
  <conditionalFormatting sqref="I34">
    <cfRule type="notContainsBlanks" dxfId="71" priority="20">
      <formula>LEN(TRIM(I34))&gt;0</formula>
    </cfRule>
    <cfRule type="containsBlanks" dxfId="70" priority="21">
      <formula>LEN(TRIM(I34))=0</formula>
    </cfRule>
  </conditionalFormatting>
  <conditionalFormatting sqref="I48">
    <cfRule type="notContainsBlanks" dxfId="69" priority="14">
      <formula>LEN(TRIM(I48))&gt;0</formula>
    </cfRule>
    <cfRule type="containsBlanks" dxfId="68" priority="15">
      <formula>LEN(TRIM(I48))=0</formula>
    </cfRule>
  </conditionalFormatting>
  <conditionalFormatting sqref="I61:I62 I66:I69">
    <cfRule type="notContainsBlanks" dxfId="67" priority="6">
      <formula>LEN(TRIM(I61))&gt;0</formula>
    </cfRule>
    <cfRule type="containsBlanks" dxfId="66" priority="7">
      <formula>LEN(TRIM(I61))=0</formula>
    </cfRule>
  </conditionalFormatting>
  <conditionalFormatting sqref="I5:J6">
    <cfRule type="notContainsBlanks" dxfId="65" priority="30">
      <formula>LEN(TRIM(I5))&gt;0</formula>
    </cfRule>
    <cfRule type="containsBlanks" dxfId="64" priority="31">
      <formula>LEN(TRIM(I5))=0</formula>
    </cfRule>
  </conditionalFormatting>
  <conditionalFormatting sqref="I10:J10">
    <cfRule type="notContainsBlanks" dxfId="63" priority="28">
      <formula>LEN(TRIM(I10))&gt;0</formula>
    </cfRule>
    <cfRule type="containsBlanks" dxfId="62" priority="29">
      <formula>LEN(TRIM(I10))=0</formula>
    </cfRule>
  </conditionalFormatting>
  <conditionalFormatting sqref="I12:J13">
    <cfRule type="notContainsBlanks" dxfId="61" priority="24">
      <formula>LEN(TRIM(I12))&gt;0</formula>
    </cfRule>
    <cfRule type="containsBlanks" dxfId="60" priority="25">
      <formula>LEN(TRIM(I12))=0</formula>
    </cfRule>
  </conditionalFormatting>
  <conditionalFormatting sqref="I16:J16">
    <cfRule type="notContainsBlanks" dxfId="59" priority="22">
      <formula>LEN(TRIM(I16))&gt;0</formula>
    </cfRule>
    <cfRule type="containsBlanks" dxfId="58" priority="23">
      <formula>LEN(TRIM(I16))=0</formula>
    </cfRule>
  </conditionalFormatting>
  <conditionalFormatting sqref="J39">
    <cfRule type="notContainsBlanks" dxfId="57" priority="18">
      <formula>LEN(TRIM(J39))&gt;0</formula>
    </cfRule>
    <cfRule type="containsBlanks" dxfId="56" priority="19">
      <formula>LEN(TRIM(J39))=0</formula>
    </cfRule>
  </conditionalFormatting>
  <conditionalFormatting sqref="J41:J44">
    <cfRule type="notContainsBlanks" dxfId="55" priority="16">
      <formula>LEN(TRIM(J41))&gt;0</formula>
    </cfRule>
    <cfRule type="containsBlanks" dxfId="54" priority="17">
      <formula>LEN(TRIM(J41))=0</formula>
    </cfRule>
  </conditionalFormatting>
  <pageMargins left="0.511811024" right="0.511811024" top="0.78740157499999996" bottom="0.78740157499999996" header="0.31496062000000002" footer="0.31496062000000002"/>
  <pageSetup paperSize="9" scale="68"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2B9D0-AE69-FB48-9C8D-F27584C93E67}">
  <sheetPr codeName="Planilha5">
    <tabColor theme="8" tint="0.59999389629810485"/>
    <pageSetUpPr fitToPage="1"/>
  </sheetPr>
  <dimension ref="B2:AX82"/>
  <sheetViews>
    <sheetView topLeftCell="F64" zoomScaleNormal="100" workbookViewId="0">
      <selection activeCell="AT63" sqref="AT1:AT1048576"/>
    </sheetView>
  </sheetViews>
  <sheetFormatPr baseColWidth="10" defaultColWidth="8.83203125" defaultRowHeight="15" x14ac:dyDescent="0.2"/>
  <cols>
    <col min="1" max="1" width="2.83203125" style="60" customWidth="1"/>
    <col min="2" max="2" width="4.1640625" style="60" bestFit="1" customWidth="1"/>
    <col min="3" max="7" width="8.83203125" style="60"/>
    <col min="8" max="8" width="27.6640625" style="60" customWidth="1"/>
    <col min="9" max="9" width="17.33203125" style="60" customWidth="1"/>
    <col min="10" max="10" width="25.83203125" style="60" customWidth="1"/>
    <col min="11" max="11" width="2.83203125" style="60" customWidth="1"/>
    <col min="12" max="12" width="4.1640625" style="60" bestFit="1" customWidth="1"/>
    <col min="13" max="17" width="8.83203125" style="60"/>
    <col min="18" max="18" width="20.33203125" style="60" customWidth="1"/>
    <col min="19" max="19" width="17.33203125" style="60" customWidth="1"/>
    <col min="20" max="20" width="25.83203125" style="60" customWidth="1"/>
    <col min="21" max="21" width="2.83203125" style="60" customWidth="1"/>
    <col min="22" max="22" width="4.1640625" style="60" bestFit="1" customWidth="1"/>
    <col min="23" max="25" width="8.83203125" style="60"/>
    <col min="26" max="26" width="14.83203125" style="60" customWidth="1"/>
    <col min="27" max="27" width="8.83203125" style="60"/>
    <col min="28" max="28" width="12.1640625" style="60" customWidth="1"/>
    <col min="29" max="29" width="17.33203125" style="60" customWidth="1"/>
    <col min="30" max="30" width="25.83203125" style="60" customWidth="1"/>
    <col min="31" max="31" width="2.83203125" style="60" customWidth="1"/>
    <col min="32" max="32" width="4.1640625" style="60" bestFit="1" customWidth="1"/>
    <col min="33" max="35" width="8.83203125" style="60"/>
    <col min="36" max="36" width="15.1640625" style="60" customWidth="1"/>
    <col min="37" max="37" width="8.83203125" style="60"/>
    <col min="38" max="38" width="12.1640625" style="60" customWidth="1"/>
    <col min="39" max="39" width="17.33203125" style="60" customWidth="1"/>
    <col min="40" max="40" width="25.83203125" style="60" customWidth="1"/>
    <col min="41" max="41" width="2.83203125" style="60" customWidth="1"/>
    <col min="42" max="42" width="4.1640625" style="60" bestFit="1" customWidth="1"/>
    <col min="43" max="45" width="8.83203125" style="60"/>
    <col min="46" max="46" width="18.33203125" style="60" customWidth="1"/>
    <col min="47" max="47" width="12.6640625" style="60" customWidth="1"/>
    <col min="48" max="48" width="12.1640625" style="60" customWidth="1"/>
    <col min="49" max="49" width="17.33203125" style="60" customWidth="1"/>
    <col min="50" max="50" width="25.83203125" style="60" customWidth="1"/>
    <col min="51" max="16384" width="8.83203125" style="60"/>
  </cols>
  <sheetData>
    <row r="2" spans="2:50" ht="77" customHeight="1" x14ac:dyDescent="0.2">
      <c r="B2" s="610" t="s">
        <v>272</v>
      </c>
      <c r="C2" s="611"/>
      <c r="D2" s="611"/>
      <c r="E2" s="611"/>
      <c r="F2" s="611"/>
      <c r="G2" s="611"/>
      <c r="H2" s="611"/>
      <c r="I2" s="611"/>
      <c r="J2" s="611"/>
      <c r="L2" s="559" t="str">
        <f>B2</f>
        <v>INSERIR DADOS DA EMPRESA</v>
      </c>
      <c r="M2" s="560"/>
      <c r="N2" s="560"/>
      <c r="O2" s="560"/>
      <c r="P2" s="560"/>
      <c r="Q2" s="560"/>
      <c r="R2" s="560"/>
      <c r="S2" s="560"/>
      <c r="T2" s="561"/>
      <c r="V2" s="610" t="str">
        <f>L2</f>
        <v>INSERIR DADOS DA EMPRESA</v>
      </c>
      <c r="W2" s="611"/>
      <c r="X2" s="611"/>
      <c r="Y2" s="611"/>
      <c r="Z2" s="611"/>
      <c r="AA2" s="611"/>
      <c r="AB2" s="611"/>
      <c r="AC2" s="611"/>
      <c r="AD2" s="611"/>
      <c r="AF2" s="610" t="str">
        <f>V2</f>
        <v>INSERIR DADOS DA EMPRESA</v>
      </c>
      <c r="AG2" s="611"/>
      <c r="AH2" s="611"/>
      <c r="AI2" s="611"/>
      <c r="AJ2" s="611"/>
      <c r="AK2" s="611"/>
      <c r="AL2" s="611"/>
      <c r="AM2" s="611"/>
      <c r="AN2" s="611"/>
      <c r="AP2" s="610" t="str">
        <f>AF2</f>
        <v>INSERIR DADOS DA EMPRESA</v>
      </c>
      <c r="AQ2" s="611"/>
      <c r="AR2" s="611"/>
      <c r="AS2" s="611"/>
      <c r="AT2" s="611"/>
      <c r="AU2" s="611"/>
      <c r="AV2" s="611"/>
      <c r="AW2" s="611"/>
      <c r="AX2" s="611"/>
    </row>
    <row r="3" spans="2:50" ht="19" x14ac:dyDescent="0.2">
      <c r="B3" s="570" t="s">
        <v>23</v>
      </c>
      <c r="C3" s="571"/>
      <c r="D3" s="571"/>
      <c r="E3" s="571"/>
      <c r="F3" s="571"/>
      <c r="G3" s="571"/>
      <c r="H3" s="571"/>
      <c r="I3" s="571"/>
      <c r="J3" s="572"/>
      <c r="L3" s="643" t="s">
        <v>23</v>
      </c>
      <c r="M3" s="644"/>
      <c r="N3" s="644"/>
      <c r="O3" s="644"/>
      <c r="P3" s="644"/>
      <c r="Q3" s="644"/>
      <c r="R3" s="644"/>
      <c r="S3" s="644"/>
      <c r="T3" s="645"/>
      <c r="U3" s="232"/>
      <c r="V3" s="643" t="s">
        <v>23</v>
      </c>
      <c r="W3" s="644"/>
      <c r="X3" s="644"/>
      <c r="Y3" s="644"/>
      <c r="Z3" s="644"/>
      <c r="AA3" s="644"/>
      <c r="AB3" s="644"/>
      <c r="AC3" s="644"/>
      <c r="AD3" s="645"/>
      <c r="AE3" s="232"/>
      <c r="AF3" s="643" t="s">
        <v>23</v>
      </c>
      <c r="AG3" s="644"/>
      <c r="AH3" s="644"/>
      <c r="AI3" s="644"/>
      <c r="AJ3" s="644"/>
      <c r="AK3" s="644"/>
      <c r="AL3" s="644"/>
      <c r="AM3" s="644"/>
      <c r="AN3" s="645"/>
      <c r="AO3" s="232"/>
      <c r="AP3" s="643" t="s">
        <v>23</v>
      </c>
      <c r="AQ3" s="644"/>
      <c r="AR3" s="644"/>
      <c r="AS3" s="644"/>
      <c r="AT3" s="644"/>
      <c r="AU3" s="644"/>
      <c r="AV3" s="644"/>
      <c r="AW3" s="644"/>
      <c r="AX3" s="645"/>
    </row>
    <row r="4" spans="2:50" ht="19" x14ac:dyDescent="0.2">
      <c r="B4" s="574" t="s">
        <v>24</v>
      </c>
      <c r="C4" s="575"/>
      <c r="D4" s="575"/>
      <c r="E4" s="575"/>
      <c r="F4" s="575"/>
      <c r="G4" s="575"/>
      <c r="H4" s="575"/>
      <c r="I4" s="575"/>
      <c r="J4" s="576"/>
      <c r="L4" s="650" t="s">
        <v>24</v>
      </c>
      <c r="M4" s="651"/>
      <c r="N4" s="651"/>
      <c r="O4" s="651"/>
      <c r="P4" s="651"/>
      <c r="Q4" s="651"/>
      <c r="R4" s="651"/>
      <c r="S4" s="651"/>
      <c r="T4" s="652"/>
      <c r="U4" s="232"/>
      <c r="V4" s="650" t="s">
        <v>24</v>
      </c>
      <c r="W4" s="651"/>
      <c r="X4" s="651"/>
      <c r="Y4" s="651"/>
      <c r="Z4" s="651"/>
      <c r="AA4" s="651"/>
      <c r="AB4" s="651"/>
      <c r="AC4" s="651"/>
      <c r="AD4" s="652"/>
      <c r="AE4" s="232"/>
      <c r="AF4" s="650" t="s">
        <v>24</v>
      </c>
      <c r="AG4" s="651"/>
      <c r="AH4" s="651"/>
      <c r="AI4" s="651"/>
      <c r="AJ4" s="651"/>
      <c r="AK4" s="651"/>
      <c r="AL4" s="651"/>
      <c r="AM4" s="651"/>
      <c r="AN4" s="652"/>
      <c r="AO4" s="232"/>
      <c r="AP4" s="650" t="s">
        <v>24</v>
      </c>
      <c r="AQ4" s="651"/>
      <c r="AR4" s="651"/>
      <c r="AS4" s="651"/>
      <c r="AT4" s="651"/>
      <c r="AU4" s="651"/>
      <c r="AV4" s="651"/>
      <c r="AW4" s="651"/>
      <c r="AX4" s="652"/>
    </row>
    <row r="5" spans="2:50" ht="20" x14ac:dyDescent="0.2">
      <c r="B5" s="1" t="s">
        <v>25</v>
      </c>
      <c r="C5" s="556" t="s">
        <v>26</v>
      </c>
      <c r="D5" s="557"/>
      <c r="E5" s="557"/>
      <c r="F5" s="557"/>
      <c r="G5" s="557"/>
      <c r="H5" s="558"/>
      <c r="I5" s="577"/>
      <c r="J5" s="578"/>
      <c r="L5" s="83" t="s">
        <v>25</v>
      </c>
      <c r="M5" s="646" t="s">
        <v>26</v>
      </c>
      <c r="N5" s="647"/>
      <c r="O5" s="647"/>
      <c r="P5" s="647"/>
      <c r="Q5" s="647"/>
      <c r="R5" s="648"/>
      <c r="S5" s="653">
        <f t="shared" ref="S5:S10" si="0">I5</f>
        <v>0</v>
      </c>
      <c r="T5" s="654"/>
      <c r="U5" s="232"/>
      <c r="V5" s="83" t="s">
        <v>25</v>
      </c>
      <c r="W5" s="646" t="s">
        <v>26</v>
      </c>
      <c r="X5" s="647"/>
      <c r="Y5" s="647"/>
      <c r="Z5" s="647"/>
      <c r="AA5" s="647"/>
      <c r="AB5" s="648"/>
      <c r="AC5" s="653">
        <f t="shared" ref="AC5:AC10" si="1">S5</f>
        <v>0</v>
      </c>
      <c r="AD5" s="654"/>
      <c r="AE5" s="232"/>
      <c r="AF5" s="83" t="s">
        <v>25</v>
      </c>
      <c r="AG5" s="646" t="s">
        <v>26</v>
      </c>
      <c r="AH5" s="647"/>
      <c r="AI5" s="647"/>
      <c r="AJ5" s="647"/>
      <c r="AK5" s="647"/>
      <c r="AL5" s="648"/>
      <c r="AM5" s="653">
        <f t="shared" ref="AM5:AM10" si="2">AC5</f>
        <v>0</v>
      </c>
      <c r="AN5" s="654"/>
      <c r="AO5" s="232"/>
      <c r="AP5" s="83" t="s">
        <v>25</v>
      </c>
      <c r="AQ5" s="646" t="s">
        <v>26</v>
      </c>
      <c r="AR5" s="647"/>
      <c r="AS5" s="647"/>
      <c r="AT5" s="647"/>
      <c r="AU5" s="647"/>
      <c r="AV5" s="648"/>
      <c r="AW5" s="653">
        <f t="shared" ref="AW5:AW10" si="3">AM5</f>
        <v>0</v>
      </c>
      <c r="AX5" s="654"/>
    </row>
    <row r="6" spans="2:50" ht="20" x14ac:dyDescent="0.2">
      <c r="B6" s="1" t="s">
        <v>27</v>
      </c>
      <c r="C6" s="556" t="s">
        <v>28</v>
      </c>
      <c r="D6" s="557"/>
      <c r="E6" s="557"/>
      <c r="F6" s="557"/>
      <c r="G6" s="557"/>
      <c r="H6" s="558"/>
      <c r="I6" s="577"/>
      <c r="J6" s="578"/>
      <c r="L6" s="83" t="s">
        <v>27</v>
      </c>
      <c r="M6" s="646" t="s">
        <v>28</v>
      </c>
      <c r="N6" s="647"/>
      <c r="O6" s="647"/>
      <c r="P6" s="647"/>
      <c r="Q6" s="647"/>
      <c r="R6" s="648"/>
      <c r="S6" s="653">
        <f t="shared" si="0"/>
        <v>0</v>
      </c>
      <c r="T6" s="654"/>
      <c r="U6" s="232"/>
      <c r="V6" s="83" t="s">
        <v>27</v>
      </c>
      <c r="W6" s="646" t="s">
        <v>28</v>
      </c>
      <c r="X6" s="647"/>
      <c r="Y6" s="647"/>
      <c r="Z6" s="647"/>
      <c r="AA6" s="647"/>
      <c r="AB6" s="648"/>
      <c r="AC6" s="653">
        <f t="shared" si="1"/>
        <v>0</v>
      </c>
      <c r="AD6" s="654"/>
      <c r="AE6" s="232"/>
      <c r="AF6" s="83" t="s">
        <v>27</v>
      </c>
      <c r="AG6" s="646" t="s">
        <v>28</v>
      </c>
      <c r="AH6" s="647"/>
      <c r="AI6" s="647"/>
      <c r="AJ6" s="647"/>
      <c r="AK6" s="647"/>
      <c r="AL6" s="648"/>
      <c r="AM6" s="653">
        <f t="shared" si="2"/>
        <v>0</v>
      </c>
      <c r="AN6" s="654"/>
      <c r="AO6" s="232"/>
      <c r="AP6" s="83" t="s">
        <v>27</v>
      </c>
      <c r="AQ6" s="646" t="s">
        <v>28</v>
      </c>
      <c r="AR6" s="647"/>
      <c r="AS6" s="647"/>
      <c r="AT6" s="647"/>
      <c r="AU6" s="647"/>
      <c r="AV6" s="648"/>
      <c r="AW6" s="653">
        <f t="shared" si="3"/>
        <v>0</v>
      </c>
      <c r="AX6" s="654"/>
    </row>
    <row r="7" spans="2:50" ht="20" x14ac:dyDescent="0.2">
      <c r="B7" s="1" t="s">
        <v>29</v>
      </c>
      <c r="C7" s="556" t="s">
        <v>30</v>
      </c>
      <c r="D7" s="557"/>
      <c r="E7" s="557"/>
      <c r="F7" s="557"/>
      <c r="G7" s="557"/>
      <c r="H7" s="558"/>
      <c r="I7" s="573">
        <v>60</v>
      </c>
      <c r="J7" s="572"/>
      <c r="L7" s="83" t="s">
        <v>29</v>
      </c>
      <c r="M7" s="646" t="s">
        <v>30</v>
      </c>
      <c r="N7" s="647"/>
      <c r="O7" s="647"/>
      <c r="P7" s="647"/>
      <c r="Q7" s="647"/>
      <c r="R7" s="648"/>
      <c r="S7" s="649">
        <f t="shared" si="0"/>
        <v>60</v>
      </c>
      <c r="T7" s="645"/>
      <c r="U7" s="232"/>
      <c r="V7" s="83" t="s">
        <v>29</v>
      </c>
      <c r="W7" s="646" t="s">
        <v>30</v>
      </c>
      <c r="X7" s="647"/>
      <c r="Y7" s="647"/>
      <c r="Z7" s="647"/>
      <c r="AA7" s="647"/>
      <c r="AB7" s="648"/>
      <c r="AC7" s="649">
        <f t="shared" si="1"/>
        <v>60</v>
      </c>
      <c r="AD7" s="645"/>
      <c r="AE7" s="232"/>
      <c r="AF7" s="83" t="s">
        <v>29</v>
      </c>
      <c r="AG7" s="646" t="s">
        <v>30</v>
      </c>
      <c r="AH7" s="647"/>
      <c r="AI7" s="647"/>
      <c r="AJ7" s="647"/>
      <c r="AK7" s="647"/>
      <c r="AL7" s="648"/>
      <c r="AM7" s="649">
        <f t="shared" si="2"/>
        <v>60</v>
      </c>
      <c r="AN7" s="645"/>
      <c r="AO7" s="232"/>
      <c r="AP7" s="83" t="s">
        <v>29</v>
      </c>
      <c r="AQ7" s="646" t="s">
        <v>30</v>
      </c>
      <c r="AR7" s="647"/>
      <c r="AS7" s="647"/>
      <c r="AT7" s="647"/>
      <c r="AU7" s="647"/>
      <c r="AV7" s="648"/>
      <c r="AW7" s="649">
        <f t="shared" si="3"/>
        <v>60</v>
      </c>
      <c r="AX7" s="645"/>
    </row>
    <row r="8" spans="2:50" ht="20" x14ac:dyDescent="0.2">
      <c r="B8" s="1" t="s">
        <v>31</v>
      </c>
      <c r="C8" s="556" t="s">
        <v>32</v>
      </c>
      <c r="D8" s="557"/>
      <c r="E8" s="557"/>
      <c r="F8" s="557"/>
      <c r="G8" s="557"/>
      <c r="H8" s="558"/>
      <c r="I8" s="573" t="s">
        <v>110</v>
      </c>
      <c r="J8" s="572"/>
      <c r="L8" s="83" t="s">
        <v>31</v>
      </c>
      <c r="M8" s="646" t="s">
        <v>32</v>
      </c>
      <c r="N8" s="647"/>
      <c r="O8" s="647"/>
      <c r="P8" s="647"/>
      <c r="Q8" s="647"/>
      <c r="R8" s="648"/>
      <c r="S8" s="649" t="str">
        <f t="shared" si="0"/>
        <v>Condutor de Serviço</v>
      </c>
      <c r="T8" s="645"/>
      <c r="U8" s="232"/>
      <c r="V8" s="83" t="s">
        <v>31</v>
      </c>
      <c r="W8" s="646" t="s">
        <v>32</v>
      </c>
      <c r="X8" s="647"/>
      <c r="Y8" s="647"/>
      <c r="Z8" s="647"/>
      <c r="AA8" s="647"/>
      <c r="AB8" s="648"/>
      <c r="AC8" s="649" t="str">
        <f t="shared" si="1"/>
        <v>Condutor de Serviço</v>
      </c>
      <c r="AD8" s="645"/>
      <c r="AE8" s="232"/>
      <c r="AF8" s="83" t="s">
        <v>31</v>
      </c>
      <c r="AG8" s="646" t="s">
        <v>32</v>
      </c>
      <c r="AH8" s="647"/>
      <c r="AI8" s="647"/>
      <c r="AJ8" s="647"/>
      <c r="AK8" s="647"/>
      <c r="AL8" s="648"/>
      <c r="AM8" s="649" t="str">
        <f t="shared" si="2"/>
        <v>Condutor de Serviço</v>
      </c>
      <c r="AN8" s="645"/>
      <c r="AO8" s="232"/>
      <c r="AP8" s="83" t="s">
        <v>31</v>
      </c>
      <c r="AQ8" s="646" t="s">
        <v>32</v>
      </c>
      <c r="AR8" s="647"/>
      <c r="AS8" s="647"/>
      <c r="AT8" s="647"/>
      <c r="AU8" s="647"/>
      <c r="AV8" s="648"/>
      <c r="AW8" s="649" t="str">
        <f t="shared" si="3"/>
        <v>Condutor de Serviço</v>
      </c>
      <c r="AX8" s="645"/>
    </row>
    <row r="9" spans="2:50" ht="20" x14ac:dyDescent="0.2">
      <c r="B9" s="1" t="s">
        <v>34</v>
      </c>
      <c r="C9" s="556" t="s">
        <v>35</v>
      </c>
      <c r="D9" s="557"/>
      <c r="E9" s="557"/>
      <c r="F9" s="557"/>
      <c r="G9" s="557"/>
      <c r="H9" s="558"/>
      <c r="I9" s="573">
        <v>24</v>
      </c>
      <c r="J9" s="572"/>
      <c r="L9" s="83" t="s">
        <v>34</v>
      </c>
      <c r="M9" s="646" t="s">
        <v>35</v>
      </c>
      <c r="N9" s="647"/>
      <c r="O9" s="647"/>
      <c r="P9" s="647"/>
      <c r="Q9" s="647"/>
      <c r="R9" s="648"/>
      <c r="S9" s="649">
        <f t="shared" si="0"/>
        <v>24</v>
      </c>
      <c r="T9" s="645"/>
      <c r="U9" s="232"/>
      <c r="V9" s="83" t="s">
        <v>34</v>
      </c>
      <c r="W9" s="646" t="s">
        <v>35</v>
      </c>
      <c r="X9" s="647"/>
      <c r="Y9" s="647"/>
      <c r="Z9" s="647"/>
      <c r="AA9" s="647"/>
      <c r="AB9" s="648"/>
      <c r="AC9" s="649">
        <f t="shared" si="1"/>
        <v>24</v>
      </c>
      <c r="AD9" s="645"/>
      <c r="AE9" s="232"/>
      <c r="AF9" s="83" t="s">
        <v>34</v>
      </c>
      <c r="AG9" s="646" t="s">
        <v>35</v>
      </c>
      <c r="AH9" s="647"/>
      <c r="AI9" s="647"/>
      <c r="AJ9" s="647"/>
      <c r="AK9" s="647"/>
      <c r="AL9" s="648"/>
      <c r="AM9" s="649">
        <f t="shared" si="2"/>
        <v>24</v>
      </c>
      <c r="AN9" s="645"/>
      <c r="AO9" s="232"/>
      <c r="AP9" s="83" t="s">
        <v>34</v>
      </c>
      <c r="AQ9" s="646" t="s">
        <v>35</v>
      </c>
      <c r="AR9" s="647"/>
      <c r="AS9" s="647"/>
      <c r="AT9" s="647"/>
      <c r="AU9" s="647"/>
      <c r="AV9" s="648"/>
      <c r="AW9" s="649">
        <f t="shared" si="3"/>
        <v>24</v>
      </c>
      <c r="AX9" s="645"/>
    </row>
    <row r="10" spans="2:50" ht="20" x14ac:dyDescent="0.2">
      <c r="B10" s="1" t="s">
        <v>36</v>
      </c>
      <c r="C10" s="556" t="s">
        <v>37</v>
      </c>
      <c r="D10" s="557"/>
      <c r="E10" s="557"/>
      <c r="F10" s="557"/>
      <c r="G10" s="557"/>
      <c r="H10" s="558"/>
      <c r="I10" s="577"/>
      <c r="J10" s="578"/>
      <c r="L10" s="83" t="s">
        <v>36</v>
      </c>
      <c r="M10" s="646" t="s">
        <v>37</v>
      </c>
      <c r="N10" s="647"/>
      <c r="O10" s="647"/>
      <c r="P10" s="647"/>
      <c r="Q10" s="647"/>
      <c r="R10" s="648"/>
      <c r="S10" s="653">
        <f t="shared" si="0"/>
        <v>0</v>
      </c>
      <c r="T10" s="654"/>
      <c r="U10" s="232"/>
      <c r="V10" s="83" t="s">
        <v>36</v>
      </c>
      <c r="W10" s="646" t="s">
        <v>37</v>
      </c>
      <c r="X10" s="647"/>
      <c r="Y10" s="647"/>
      <c r="Z10" s="647"/>
      <c r="AA10" s="647"/>
      <c r="AB10" s="648"/>
      <c r="AC10" s="653">
        <f t="shared" si="1"/>
        <v>0</v>
      </c>
      <c r="AD10" s="654"/>
      <c r="AE10" s="232"/>
      <c r="AF10" s="83" t="s">
        <v>36</v>
      </c>
      <c r="AG10" s="646" t="s">
        <v>37</v>
      </c>
      <c r="AH10" s="647"/>
      <c r="AI10" s="647"/>
      <c r="AJ10" s="647"/>
      <c r="AK10" s="647"/>
      <c r="AL10" s="648"/>
      <c r="AM10" s="653">
        <f t="shared" si="2"/>
        <v>0</v>
      </c>
      <c r="AN10" s="654"/>
      <c r="AO10" s="232"/>
      <c r="AP10" s="83" t="s">
        <v>36</v>
      </c>
      <c r="AQ10" s="646" t="s">
        <v>37</v>
      </c>
      <c r="AR10" s="647"/>
      <c r="AS10" s="647"/>
      <c r="AT10" s="647"/>
      <c r="AU10" s="647"/>
      <c r="AV10" s="648"/>
      <c r="AW10" s="653">
        <f t="shared" si="3"/>
        <v>0</v>
      </c>
      <c r="AX10" s="654"/>
    </row>
    <row r="11" spans="2:50" ht="19" x14ac:dyDescent="0.2">
      <c r="B11" s="574" t="s">
        <v>38</v>
      </c>
      <c r="C11" s="575"/>
      <c r="D11" s="575"/>
      <c r="E11" s="575"/>
      <c r="F11" s="575"/>
      <c r="G11" s="575"/>
      <c r="H11" s="575"/>
      <c r="I11" s="575"/>
      <c r="J11" s="576"/>
      <c r="L11" s="650" t="s">
        <v>38</v>
      </c>
      <c r="M11" s="651"/>
      <c r="N11" s="651"/>
      <c r="O11" s="651"/>
      <c r="P11" s="651"/>
      <c r="Q11" s="651"/>
      <c r="R11" s="651"/>
      <c r="S11" s="651"/>
      <c r="T11" s="652"/>
      <c r="U11" s="232"/>
      <c r="V11" s="650" t="s">
        <v>38</v>
      </c>
      <c r="W11" s="651"/>
      <c r="X11" s="651"/>
      <c r="Y11" s="651"/>
      <c r="Z11" s="651"/>
      <c r="AA11" s="651"/>
      <c r="AB11" s="651"/>
      <c r="AC11" s="651"/>
      <c r="AD11" s="652"/>
      <c r="AE11" s="232"/>
      <c r="AF11" s="650" t="s">
        <v>38</v>
      </c>
      <c r="AG11" s="651"/>
      <c r="AH11" s="651"/>
      <c r="AI11" s="651"/>
      <c r="AJ11" s="651"/>
      <c r="AK11" s="651"/>
      <c r="AL11" s="651"/>
      <c r="AM11" s="651"/>
      <c r="AN11" s="652"/>
      <c r="AO11" s="232"/>
      <c r="AP11" s="650" t="s">
        <v>38</v>
      </c>
      <c r="AQ11" s="651"/>
      <c r="AR11" s="651"/>
      <c r="AS11" s="651"/>
      <c r="AT11" s="651"/>
      <c r="AU11" s="651"/>
      <c r="AV11" s="651"/>
      <c r="AW11" s="651"/>
      <c r="AX11" s="652"/>
    </row>
    <row r="12" spans="2:50" ht="38" customHeight="1" x14ac:dyDescent="0.2">
      <c r="B12" s="1">
        <v>1</v>
      </c>
      <c r="C12" s="556" t="s">
        <v>39</v>
      </c>
      <c r="D12" s="557"/>
      <c r="E12" s="557"/>
      <c r="F12" s="557"/>
      <c r="G12" s="557"/>
      <c r="H12" s="558"/>
      <c r="I12" s="577"/>
      <c r="J12" s="578"/>
      <c r="L12" s="83">
        <v>1</v>
      </c>
      <c r="M12" s="646" t="s">
        <v>39</v>
      </c>
      <c r="N12" s="647"/>
      <c r="O12" s="647"/>
      <c r="P12" s="647"/>
      <c r="Q12" s="647"/>
      <c r="R12" s="648"/>
      <c r="S12" s="653">
        <f>I12</f>
        <v>0</v>
      </c>
      <c r="T12" s="654"/>
      <c r="U12" s="232"/>
      <c r="V12" s="83">
        <v>1</v>
      </c>
      <c r="W12" s="646" t="s">
        <v>39</v>
      </c>
      <c r="X12" s="647"/>
      <c r="Y12" s="647"/>
      <c r="Z12" s="647"/>
      <c r="AA12" s="647"/>
      <c r="AB12" s="648"/>
      <c r="AC12" s="653">
        <f>S12</f>
        <v>0</v>
      </c>
      <c r="AD12" s="654"/>
      <c r="AE12" s="232"/>
      <c r="AF12" s="83">
        <v>1</v>
      </c>
      <c r="AG12" s="646" t="s">
        <v>39</v>
      </c>
      <c r="AH12" s="647"/>
      <c r="AI12" s="647"/>
      <c r="AJ12" s="647"/>
      <c r="AK12" s="647"/>
      <c r="AL12" s="648"/>
      <c r="AM12" s="653">
        <f>AC12</f>
        <v>0</v>
      </c>
      <c r="AN12" s="654"/>
      <c r="AO12" s="232"/>
      <c r="AP12" s="83">
        <v>1</v>
      </c>
      <c r="AQ12" s="646" t="s">
        <v>39</v>
      </c>
      <c r="AR12" s="647"/>
      <c r="AS12" s="647"/>
      <c r="AT12" s="647"/>
      <c r="AU12" s="647"/>
      <c r="AV12" s="648"/>
      <c r="AW12" s="653">
        <f>AM12</f>
        <v>0</v>
      </c>
      <c r="AX12" s="654"/>
    </row>
    <row r="13" spans="2:50" ht="19" x14ac:dyDescent="0.2">
      <c r="B13" s="1">
        <v>2</v>
      </c>
      <c r="C13" s="556" t="s">
        <v>40</v>
      </c>
      <c r="D13" s="557"/>
      <c r="E13" s="557"/>
      <c r="F13" s="557"/>
      <c r="G13" s="557"/>
      <c r="H13" s="558"/>
      <c r="I13" s="577"/>
      <c r="J13" s="578"/>
      <c r="L13" s="83">
        <v>2</v>
      </c>
      <c r="M13" s="646" t="s">
        <v>40</v>
      </c>
      <c r="N13" s="647"/>
      <c r="O13" s="647"/>
      <c r="P13" s="647"/>
      <c r="Q13" s="647"/>
      <c r="R13" s="648"/>
      <c r="S13" s="655">
        <f>I13</f>
        <v>0</v>
      </c>
      <c r="T13" s="656"/>
      <c r="U13" s="232"/>
      <c r="V13" s="83">
        <v>2</v>
      </c>
      <c r="W13" s="646" t="s">
        <v>40</v>
      </c>
      <c r="X13" s="647"/>
      <c r="Y13" s="647"/>
      <c r="Z13" s="647"/>
      <c r="AA13" s="647"/>
      <c r="AB13" s="648"/>
      <c r="AC13" s="655">
        <f>S13</f>
        <v>0</v>
      </c>
      <c r="AD13" s="656"/>
      <c r="AE13" s="232"/>
      <c r="AF13" s="83">
        <v>2</v>
      </c>
      <c r="AG13" s="646" t="s">
        <v>40</v>
      </c>
      <c r="AH13" s="647"/>
      <c r="AI13" s="647"/>
      <c r="AJ13" s="647"/>
      <c r="AK13" s="647"/>
      <c r="AL13" s="648"/>
      <c r="AM13" s="655">
        <f>AC13</f>
        <v>0</v>
      </c>
      <c r="AN13" s="656"/>
      <c r="AO13" s="232"/>
      <c r="AP13" s="83">
        <v>2</v>
      </c>
      <c r="AQ13" s="646" t="s">
        <v>40</v>
      </c>
      <c r="AR13" s="647"/>
      <c r="AS13" s="647"/>
      <c r="AT13" s="647"/>
      <c r="AU13" s="647"/>
      <c r="AV13" s="648"/>
      <c r="AW13" s="655">
        <f>AM13</f>
        <v>0</v>
      </c>
      <c r="AX13" s="656"/>
    </row>
    <row r="14" spans="2:50" ht="19" customHeight="1" x14ac:dyDescent="0.2">
      <c r="B14" s="1">
        <v>3</v>
      </c>
      <c r="C14" s="556" t="s">
        <v>202</v>
      </c>
      <c r="D14" s="557"/>
      <c r="E14" s="557"/>
      <c r="F14" s="557"/>
      <c r="G14" s="557"/>
      <c r="H14" s="558"/>
      <c r="I14" s="579">
        <v>3650.54</v>
      </c>
      <c r="J14" s="580"/>
      <c r="L14" s="83">
        <v>3</v>
      </c>
      <c r="M14" s="556" t="s">
        <v>202</v>
      </c>
      <c r="N14" s="557"/>
      <c r="O14" s="557"/>
      <c r="P14" s="557"/>
      <c r="Q14" s="557"/>
      <c r="R14" s="558"/>
      <c r="S14" s="579">
        <f>I14</f>
        <v>3650.54</v>
      </c>
      <c r="T14" s="580"/>
      <c r="U14" s="232"/>
      <c r="V14" s="83">
        <v>3</v>
      </c>
      <c r="W14" s="556" t="s">
        <v>202</v>
      </c>
      <c r="X14" s="557"/>
      <c r="Y14" s="557"/>
      <c r="Z14" s="557"/>
      <c r="AA14" s="557"/>
      <c r="AB14" s="558"/>
      <c r="AC14" s="579">
        <f>S14</f>
        <v>3650.54</v>
      </c>
      <c r="AD14" s="580"/>
      <c r="AE14" s="232"/>
      <c r="AF14" s="83">
        <v>3</v>
      </c>
      <c r="AG14" s="556" t="s">
        <v>202</v>
      </c>
      <c r="AH14" s="557"/>
      <c r="AI14" s="557"/>
      <c r="AJ14" s="557"/>
      <c r="AK14" s="557"/>
      <c r="AL14" s="558"/>
      <c r="AM14" s="579">
        <f>AC14</f>
        <v>3650.54</v>
      </c>
      <c r="AN14" s="580"/>
      <c r="AO14" s="232"/>
      <c r="AP14" s="83">
        <v>3</v>
      </c>
      <c r="AQ14" s="556" t="s">
        <v>202</v>
      </c>
      <c r="AR14" s="557"/>
      <c r="AS14" s="557"/>
      <c r="AT14" s="557"/>
      <c r="AU14" s="557"/>
      <c r="AV14" s="558"/>
      <c r="AW14" s="579">
        <f>AM14</f>
        <v>3650.54</v>
      </c>
      <c r="AX14" s="580"/>
    </row>
    <row r="15" spans="2:50" ht="19" x14ac:dyDescent="0.2">
      <c r="B15" s="1">
        <v>4</v>
      </c>
      <c r="C15" s="556" t="s">
        <v>41</v>
      </c>
      <c r="D15" s="557"/>
      <c r="E15" s="557"/>
      <c r="F15" s="557"/>
      <c r="G15" s="557"/>
      <c r="H15" s="558"/>
      <c r="I15" s="573" t="str">
        <f>I8</f>
        <v>Condutor de Serviço</v>
      </c>
      <c r="J15" s="572"/>
      <c r="L15" s="83">
        <v>4</v>
      </c>
      <c r="M15" s="646" t="s">
        <v>41</v>
      </c>
      <c r="N15" s="647"/>
      <c r="O15" s="647"/>
      <c r="P15" s="647"/>
      <c r="Q15" s="647"/>
      <c r="R15" s="648"/>
      <c r="S15" s="649" t="str">
        <f>I15</f>
        <v>Condutor de Serviço</v>
      </c>
      <c r="T15" s="645"/>
      <c r="U15" s="232"/>
      <c r="V15" s="83">
        <v>4</v>
      </c>
      <c r="W15" s="646" t="s">
        <v>41</v>
      </c>
      <c r="X15" s="647"/>
      <c r="Y15" s="647"/>
      <c r="Z15" s="647"/>
      <c r="AA15" s="647"/>
      <c r="AB15" s="648"/>
      <c r="AC15" s="649" t="str">
        <f>S15</f>
        <v>Condutor de Serviço</v>
      </c>
      <c r="AD15" s="645"/>
      <c r="AE15" s="232"/>
      <c r="AF15" s="83">
        <v>4</v>
      </c>
      <c r="AG15" s="646" t="s">
        <v>41</v>
      </c>
      <c r="AH15" s="647"/>
      <c r="AI15" s="647"/>
      <c r="AJ15" s="647"/>
      <c r="AK15" s="647"/>
      <c r="AL15" s="648"/>
      <c r="AM15" s="649" t="str">
        <f>AC15</f>
        <v>Condutor de Serviço</v>
      </c>
      <c r="AN15" s="645"/>
      <c r="AO15" s="232"/>
      <c r="AP15" s="83">
        <v>4</v>
      </c>
      <c r="AQ15" s="646" t="s">
        <v>41</v>
      </c>
      <c r="AR15" s="647"/>
      <c r="AS15" s="647"/>
      <c r="AT15" s="647"/>
      <c r="AU15" s="647"/>
      <c r="AV15" s="648"/>
      <c r="AW15" s="649" t="str">
        <f>AM15</f>
        <v>Condutor de Serviço</v>
      </c>
      <c r="AX15" s="645"/>
    </row>
    <row r="16" spans="2:50" ht="19" x14ac:dyDescent="0.25">
      <c r="B16" s="2">
        <v>5</v>
      </c>
      <c r="C16" s="556" t="s">
        <v>42</v>
      </c>
      <c r="D16" s="557"/>
      <c r="E16" s="557"/>
      <c r="F16" s="557"/>
      <c r="G16" s="557"/>
      <c r="H16" s="558"/>
      <c r="I16" s="577"/>
      <c r="J16" s="578"/>
      <c r="L16" s="84">
        <v>5</v>
      </c>
      <c r="M16" s="646" t="s">
        <v>42</v>
      </c>
      <c r="N16" s="647"/>
      <c r="O16" s="647"/>
      <c r="P16" s="647"/>
      <c r="Q16" s="647"/>
      <c r="R16" s="648"/>
      <c r="S16" s="653">
        <f>I16</f>
        <v>0</v>
      </c>
      <c r="T16" s="654"/>
      <c r="U16" s="232"/>
      <c r="V16" s="84">
        <v>5</v>
      </c>
      <c r="W16" s="646" t="s">
        <v>42</v>
      </c>
      <c r="X16" s="647"/>
      <c r="Y16" s="647"/>
      <c r="Z16" s="647"/>
      <c r="AA16" s="647"/>
      <c r="AB16" s="648"/>
      <c r="AC16" s="653">
        <f>S16</f>
        <v>0</v>
      </c>
      <c r="AD16" s="654"/>
      <c r="AE16" s="232"/>
      <c r="AF16" s="84">
        <v>5</v>
      </c>
      <c r="AG16" s="646" t="s">
        <v>42</v>
      </c>
      <c r="AH16" s="647"/>
      <c r="AI16" s="647"/>
      <c r="AJ16" s="647"/>
      <c r="AK16" s="647"/>
      <c r="AL16" s="648"/>
      <c r="AM16" s="653">
        <f>AC16</f>
        <v>0</v>
      </c>
      <c r="AN16" s="654"/>
      <c r="AO16" s="232"/>
      <c r="AP16" s="84">
        <v>5</v>
      </c>
      <c r="AQ16" s="646" t="s">
        <v>42</v>
      </c>
      <c r="AR16" s="647"/>
      <c r="AS16" s="647"/>
      <c r="AT16" s="647"/>
      <c r="AU16" s="647"/>
      <c r="AV16" s="648"/>
      <c r="AW16" s="653">
        <f>AM16</f>
        <v>0</v>
      </c>
      <c r="AX16" s="654"/>
    </row>
    <row r="17" spans="2:50" ht="19" x14ac:dyDescent="0.2">
      <c r="B17" s="559" t="s">
        <v>43</v>
      </c>
      <c r="C17" s="560"/>
      <c r="D17" s="560"/>
      <c r="E17" s="560"/>
      <c r="F17" s="560"/>
      <c r="G17" s="560"/>
      <c r="H17" s="560"/>
      <c r="I17" s="560"/>
      <c r="J17" s="561"/>
      <c r="L17" s="675" t="s">
        <v>43</v>
      </c>
      <c r="M17" s="676"/>
      <c r="N17" s="676"/>
      <c r="O17" s="676"/>
      <c r="P17" s="676"/>
      <c r="Q17" s="676"/>
      <c r="R17" s="676"/>
      <c r="S17" s="676"/>
      <c r="T17" s="677"/>
      <c r="U17" s="232"/>
      <c r="V17" s="675" t="s">
        <v>43</v>
      </c>
      <c r="W17" s="676"/>
      <c r="X17" s="676"/>
      <c r="Y17" s="676"/>
      <c r="Z17" s="676"/>
      <c r="AA17" s="676"/>
      <c r="AB17" s="676"/>
      <c r="AC17" s="676"/>
      <c r="AD17" s="677"/>
      <c r="AE17" s="232"/>
      <c r="AF17" s="675" t="s">
        <v>43</v>
      </c>
      <c r="AG17" s="676"/>
      <c r="AH17" s="676"/>
      <c r="AI17" s="676"/>
      <c r="AJ17" s="676"/>
      <c r="AK17" s="676"/>
      <c r="AL17" s="676"/>
      <c r="AM17" s="676"/>
      <c r="AN17" s="677"/>
      <c r="AO17" s="232"/>
      <c r="AP17" s="675" t="s">
        <v>43</v>
      </c>
      <c r="AQ17" s="676"/>
      <c r="AR17" s="676"/>
      <c r="AS17" s="676"/>
      <c r="AT17" s="676"/>
      <c r="AU17" s="676"/>
      <c r="AV17" s="676"/>
      <c r="AW17" s="676"/>
      <c r="AX17" s="677"/>
    </row>
    <row r="18" spans="2:50" ht="20" x14ac:dyDescent="0.2">
      <c r="B18" s="3">
        <v>1</v>
      </c>
      <c r="C18" s="562" t="s">
        <v>44</v>
      </c>
      <c r="D18" s="563"/>
      <c r="E18" s="563"/>
      <c r="F18" s="563"/>
      <c r="G18" s="563"/>
      <c r="H18" s="564"/>
      <c r="I18" s="3" t="s">
        <v>45</v>
      </c>
      <c r="J18" s="4" t="s">
        <v>14</v>
      </c>
      <c r="L18" s="85">
        <v>1</v>
      </c>
      <c r="M18" s="663" t="s">
        <v>44</v>
      </c>
      <c r="N18" s="664"/>
      <c r="O18" s="664"/>
      <c r="P18" s="664"/>
      <c r="Q18" s="664"/>
      <c r="R18" s="665"/>
      <c r="S18" s="85" t="s">
        <v>45</v>
      </c>
      <c r="T18" s="86" t="s">
        <v>14</v>
      </c>
      <c r="U18" s="232"/>
      <c r="V18" s="85">
        <v>1</v>
      </c>
      <c r="W18" s="663" t="s">
        <v>44</v>
      </c>
      <c r="X18" s="664"/>
      <c r="Y18" s="664"/>
      <c r="Z18" s="664"/>
      <c r="AA18" s="664"/>
      <c r="AB18" s="665"/>
      <c r="AC18" s="85" t="s">
        <v>45</v>
      </c>
      <c r="AD18" s="86" t="s">
        <v>14</v>
      </c>
      <c r="AE18" s="232"/>
      <c r="AF18" s="85">
        <v>1</v>
      </c>
      <c r="AG18" s="663" t="s">
        <v>44</v>
      </c>
      <c r="AH18" s="664"/>
      <c r="AI18" s="664"/>
      <c r="AJ18" s="664"/>
      <c r="AK18" s="664"/>
      <c r="AL18" s="665"/>
      <c r="AM18" s="85" t="s">
        <v>45</v>
      </c>
      <c r="AN18" s="86" t="s">
        <v>14</v>
      </c>
      <c r="AO18" s="232"/>
      <c r="AP18" s="85">
        <v>1</v>
      </c>
      <c r="AQ18" s="663" t="s">
        <v>44</v>
      </c>
      <c r="AR18" s="664"/>
      <c r="AS18" s="664"/>
      <c r="AT18" s="664"/>
      <c r="AU18" s="664"/>
      <c r="AV18" s="665"/>
      <c r="AW18" s="85" t="s">
        <v>45</v>
      </c>
      <c r="AX18" s="86" t="s">
        <v>14</v>
      </c>
    </row>
    <row r="19" spans="2:50" ht="20" x14ac:dyDescent="0.25">
      <c r="B19" s="633" t="s">
        <v>25</v>
      </c>
      <c r="C19" s="635" t="s">
        <v>46</v>
      </c>
      <c r="D19" s="636"/>
      <c r="E19" s="636"/>
      <c r="F19" s="636"/>
      <c r="G19" s="636"/>
      <c r="H19" s="636"/>
      <c r="I19" s="637"/>
      <c r="J19" s="641">
        <f>I14</f>
        <v>3650.54</v>
      </c>
      <c r="L19" s="87" t="s">
        <v>203</v>
      </c>
      <c r="M19" s="669" t="s">
        <v>204</v>
      </c>
      <c r="N19" s="670"/>
      <c r="O19" s="670"/>
      <c r="P19" s="670"/>
      <c r="Q19" s="671"/>
      <c r="R19" s="88" t="s">
        <v>205</v>
      </c>
      <c r="S19" s="89" t="s">
        <v>206</v>
      </c>
      <c r="T19" s="90" t="s">
        <v>207</v>
      </c>
      <c r="U19" s="232"/>
      <c r="V19" s="87" t="s">
        <v>203</v>
      </c>
      <c r="W19" s="669" t="s">
        <v>204</v>
      </c>
      <c r="X19" s="670"/>
      <c r="Y19" s="670"/>
      <c r="Z19" s="670"/>
      <c r="AA19" s="671"/>
      <c r="AB19" s="88" t="s">
        <v>205</v>
      </c>
      <c r="AC19" s="89" t="s">
        <v>206</v>
      </c>
      <c r="AD19" s="90" t="s">
        <v>207</v>
      </c>
      <c r="AE19" s="232"/>
      <c r="AF19" s="87" t="s">
        <v>203</v>
      </c>
      <c r="AG19" s="669" t="s">
        <v>204</v>
      </c>
      <c r="AH19" s="670"/>
      <c r="AI19" s="670"/>
      <c r="AJ19" s="670"/>
      <c r="AK19" s="671"/>
      <c r="AL19" s="88" t="s">
        <v>205</v>
      </c>
      <c r="AM19" s="89" t="s">
        <v>206</v>
      </c>
      <c r="AN19" s="90" t="s">
        <v>207</v>
      </c>
      <c r="AO19" s="232"/>
      <c r="AP19" s="87" t="s">
        <v>203</v>
      </c>
      <c r="AQ19" s="669" t="s">
        <v>204</v>
      </c>
      <c r="AR19" s="670"/>
      <c r="AS19" s="670"/>
      <c r="AT19" s="670"/>
      <c r="AU19" s="671"/>
      <c r="AV19" s="88" t="s">
        <v>205</v>
      </c>
      <c r="AW19" s="89" t="s">
        <v>206</v>
      </c>
      <c r="AX19" s="90" t="s">
        <v>207</v>
      </c>
    </row>
    <row r="20" spans="2:50" ht="19" x14ac:dyDescent="0.25">
      <c r="B20" s="634"/>
      <c r="C20" s="638"/>
      <c r="D20" s="639"/>
      <c r="E20" s="639"/>
      <c r="F20" s="639"/>
      <c r="G20" s="639"/>
      <c r="H20" s="639"/>
      <c r="I20" s="640"/>
      <c r="J20" s="642"/>
      <c r="L20" s="91" t="s">
        <v>25</v>
      </c>
      <c r="M20" s="672" t="s">
        <v>277</v>
      </c>
      <c r="N20" s="673"/>
      <c r="O20" s="673"/>
      <c r="P20" s="673"/>
      <c r="Q20" s="674"/>
      <c r="R20" s="92">
        <v>1</v>
      </c>
      <c r="S20" s="120">
        <v>0.5</v>
      </c>
      <c r="T20" s="50">
        <f>(S14/220)*1.5</f>
        <v>24.890045454545458</v>
      </c>
      <c r="U20" s="232"/>
      <c r="V20" s="91" t="s">
        <v>25</v>
      </c>
      <c r="W20" s="672" t="s">
        <v>278</v>
      </c>
      <c r="X20" s="673"/>
      <c r="Y20" s="673"/>
      <c r="Z20" s="673"/>
      <c r="AA20" s="674"/>
      <c r="AB20" s="92">
        <v>1</v>
      </c>
      <c r="AC20" s="120">
        <v>0.72499999999999998</v>
      </c>
      <c r="AD20" s="50">
        <f>(AC14/220)*1.725</f>
        <v>28.623552272727277</v>
      </c>
      <c r="AE20" s="232"/>
      <c r="AF20" s="91" t="s">
        <v>25</v>
      </c>
      <c r="AG20" s="672" t="s">
        <v>276</v>
      </c>
      <c r="AH20" s="673"/>
      <c r="AI20" s="673"/>
      <c r="AJ20" s="673"/>
      <c r="AK20" s="674"/>
      <c r="AL20" s="92">
        <v>1</v>
      </c>
      <c r="AM20" s="120">
        <v>1</v>
      </c>
      <c r="AN20" s="50">
        <f>(AM14/220)*2</f>
        <v>33.186727272727275</v>
      </c>
      <c r="AO20" s="232"/>
      <c r="AP20" s="91" t="s">
        <v>25</v>
      </c>
      <c r="AQ20" s="672" t="s">
        <v>279</v>
      </c>
      <c r="AR20" s="673"/>
      <c r="AS20" s="673"/>
      <c r="AT20" s="673"/>
      <c r="AU20" s="674"/>
      <c r="AV20" s="92">
        <v>1</v>
      </c>
      <c r="AW20" s="120">
        <v>1.2250000000000001</v>
      </c>
      <c r="AX20" s="50">
        <f>(AW14/220)*2.225</f>
        <v>36.920234090909098</v>
      </c>
    </row>
    <row r="21" spans="2:50" ht="19" x14ac:dyDescent="0.2">
      <c r="B21" s="586" t="s">
        <v>48</v>
      </c>
      <c r="C21" s="587"/>
      <c r="D21" s="587"/>
      <c r="E21" s="587"/>
      <c r="F21" s="587"/>
      <c r="G21" s="587"/>
      <c r="H21" s="587"/>
      <c r="I21" s="588"/>
      <c r="J21" s="7">
        <f>J19</f>
        <v>3650.54</v>
      </c>
      <c r="L21" s="657" t="s">
        <v>48</v>
      </c>
      <c r="M21" s="658"/>
      <c r="N21" s="658"/>
      <c r="O21" s="658"/>
      <c r="P21" s="658"/>
      <c r="Q21" s="658"/>
      <c r="R21" s="658"/>
      <c r="S21" s="659"/>
      <c r="T21" s="93">
        <f>T20</f>
        <v>24.890045454545458</v>
      </c>
      <c r="U21" s="232"/>
      <c r="V21" s="657" t="s">
        <v>48</v>
      </c>
      <c r="W21" s="658"/>
      <c r="X21" s="658"/>
      <c r="Y21" s="658"/>
      <c r="Z21" s="658"/>
      <c r="AA21" s="658"/>
      <c r="AB21" s="658"/>
      <c r="AC21" s="659"/>
      <c r="AD21" s="93">
        <f>AD20</f>
        <v>28.623552272727277</v>
      </c>
      <c r="AE21" s="232"/>
      <c r="AF21" s="657" t="s">
        <v>48</v>
      </c>
      <c r="AG21" s="658"/>
      <c r="AH21" s="658"/>
      <c r="AI21" s="658"/>
      <c r="AJ21" s="658"/>
      <c r="AK21" s="658"/>
      <c r="AL21" s="658"/>
      <c r="AM21" s="659"/>
      <c r="AN21" s="93">
        <f>AN20</f>
        <v>33.186727272727275</v>
      </c>
      <c r="AO21" s="232"/>
      <c r="AP21" s="657" t="s">
        <v>48</v>
      </c>
      <c r="AQ21" s="658"/>
      <c r="AR21" s="658"/>
      <c r="AS21" s="658"/>
      <c r="AT21" s="658"/>
      <c r="AU21" s="658"/>
      <c r="AV21" s="658"/>
      <c r="AW21" s="659"/>
      <c r="AX21" s="93">
        <f>AX20</f>
        <v>36.920234090909098</v>
      </c>
    </row>
    <row r="22" spans="2:50" ht="19" x14ac:dyDescent="0.2">
      <c r="B22" s="529" t="s">
        <v>49</v>
      </c>
      <c r="C22" s="530"/>
      <c r="D22" s="530"/>
      <c r="E22" s="530"/>
      <c r="F22" s="530"/>
      <c r="G22" s="530"/>
      <c r="H22" s="530"/>
      <c r="I22" s="530"/>
      <c r="J22" s="531"/>
      <c r="L22" s="660" t="s">
        <v>49</v>
      </c>
      <c r="M22" s="661"/>
      <c r="N22" s="661"/>
      <c r="O22" s="661"/>
      <c r="P22" s="661"/>
      <c r="Q22" s="661"/>
      <c r="R22" s="661"/>
      <c r="S22" s="661"/>
      <c r="T22" s="662"/>
      <c r="U22" s="232"/>
      <c r="V22" s="660" t="s">
        <v>49</v>
      </c>
      <c r="W22" s="661"/>
      <c r="X22" s="661"/>
      <c r="Y22" s="661"/>
      <c r="Z22" s="661"/>
      <c r="AA22" s="661"/>
      <c r="AB22" s="661"/>
      <c r="AC22" s="661"/>
      <c r="AD22" s="662"/>
      <c r="AE22" s="232"/>
      <c r="AF22" s="660" t="s">
        <v>49</v>
      </c>
      <c r="AG22" s="661"/>
      <c r="AH22" s="661"/>
      <c r="AI22" s="661"/>
      <c r="AJ22" s="661"/>
      <c r="AK22" s="661"/>
      <c r="AL22" s="661"/>
      <c r="AM22" s="661"/>
      <c r="AN22" s="662"/>
      <c r="AO22" s="232"/>
      <c r="AP22" s="660" t="s">
        <v>49</v>
      </c>
      <c r="AQ22" s="661"/>
      <c r="AR22" s="661"/>
      <c r="AS22" s="661"/>
      <c r="AT22" s="661"/>
      <c r="AU22" s="661"/>
      <c r="AV22" s="661"/>
      <c r="AW22" s="661"/>
      <c r="AX22" s="662"/>
    </row>
    <row r="23" spans="2:50" ht="20" x14ac:dyDescent="0.2">
      <c r="B23" s="9" t="s">
        <v>50</v>
      </c>
      <c r="C23" s="562" t="s">
        <v>51</v>
      </c>
      <c r="D23" s="563"/>
      <c r="E23" s="563"/>
      <c r="F23" s="563"/>
      <c r="G23" s="563"/>
      <c r="H23" s="564"/>
      <c r="I23" s="10" t="s">
        <v>45</v>
      </c>
      <c r="J23" s="11" t="s">
        <v>14</v>
      </c>
      <c r="L23" s="94" t="s">
        <v>50</v>
      </c>
      <c r="M23" s="663" t="s">
        <v>51</v>
      </c>
      <c r="N23" s="664"/>
      <c r="O23" s="664"/>
      <c r="P23" s="664"/>
      <c r="Q23" s="664"/>
      <c r="R23" s="665"/>
      <c r="S23" s="95" t="s">
        <v>45</v>
      </c>
      <c r="T23" s="96" t="s">
        <v>14</v>
      </c>
      <c r="U23" s="232"/>
      <c r="V23" s="94" t="s">
        <v>50</v>
      </c>
      <c r="W23" s="663" t="s">
        <v>51</v>
      </c>
      <c r="X23" s="664"/>
      <c r="Y23" s="664"/>
      <c r="Z23" s="664"/>
      <c r="AA23" s="664"/>
      <c r="AB23" s="665"/>
      <c r="AC23" s="95" t="s">
        <v>45</v>
      </c>
      <c r="AD23" s="96" t="s">
        <v>14</v>
      </c>
      <c r="AE23" s="232"/>
      <c r="AF23" s="94" t="s">
        <v>50</v>
      </c>
      <c r="AG23" s="663" t="s">
        <v>51</v>
      </c>
      <c r="AH23" s="664"/>
      <c r="AI23" s="664"/>
      <c r="AJ23" s="664"/>
      <c r="AK23" s="664"/>
      <c r="AL23" s="665"/>
      <c r="AM23" s="95" t="s">
        <v>45</v>
      </c>
      <c r="AN23" s="96" t="s">
        <v>14</v>
      </c>
      <c r="AO23" s="232"/>
      <c r="AP23" s="94" t="s">
        <v>50</v>
      </c>
      <c r="AQ23" s="663" t="s">
        <v>51</v>
      </c>
      <c r="AR23" s="664"/>
      <c r="AS23" s="664"/>
      <c r="AT23" s="664"/>
      <c r="AU23" s="664"/>
      <c r="AV23" s="665"/>
      <c r="AW23" s="95" t="s">
        <v>45</v>
      </c>
      <c r="AX23" s="96" t="s">
        <v>14</v>
      </c>
    </row>
    <row r="24" spans="2:50" ht="19" x14ac:dyDescent="0.2">
      <c r="B24" s="21" t="s">
        <v>25</v>
      </c>
      <c r="C24" s="565" t="s">
        <v>52</v>
      </c>
      <c r="D24" s="566"/>
      <c r="E24" s="566"/>
      <c r="F24" s="566"/>
      <c r="G24" s="566"/>
      <c r="H24" s="567"/>
      <c r="I24" s="13">
        <v>8.3299999999999999E-2</v>
      </c>
      <c r="J24" s="5">
        <f>J21*I24</f>
        <v>304.08998200000002</v>
      </c>
      <c r="L24" s="97" t="s">
        <v>25</v>
      </c>
      <c r="M24" s="666" t="s">
        <v>52</v>
      </c>
      <c r="N24" s="667"/>
      <c r="O24" s="667"/>
      <c r="P24" s="667"/>
      <c r="Q24" s="667"/>
      <c r="R24" s="668"/>
      <c r="S24" s="98">
        <v>8.3299999999999999E-2</v>
      </c>
      <c r="T24" s="50">
        <f>T21*S24</f>
        <v>2.0733407863636368</v>
      </c>
      <c r="U24" s="232"/>
      <c r="V24" s="97" t="s">
        <v>25</v>
      </c>
      <c r="W24" s="666" t="s">
        <v>52</v>
      </c>
      <c r="X24" s="667"/>
      <c r="Y24" s="667"/>
      <c r="Z24" s="667"/>
      <c r="AA24" s="667"/>
      <c r="AB24" s="668"/>
      <c r="AC24" s="98">
        <v>8.3299999999999999E-2</v>
      </c>
      <c r="AD24" s="50">
        <f>AD21*AC24</f>
        <v>2.3843419043181822</v>
      </c>
      <c r="AE24" s="232"/>
      <c r="AF24" s="97" t="s">
        <v>25</v>
      </c>
      <c r="AG24" s="666" t="s">
        <v>52</v>
      </c>
      <c r="AH24" s="667"/>
      <c r="AI24" s="667"/>
      <c r="AJ24" s="667"/>
      <c r="AK24" s="667"/>
      <c r="AL24" s="668"/>
      <c r="AM24" s="98">
        <v>8.3299999999999999E-2</v>
      </c>
      <c r="AN24" s="50">
        <f>AN21*AM24</f>
        <v>2.7644543818181821</v>
      </c>
      <c r="AO24" s="232"/>
      <c r="AP24" s="97" t="s">
        <v>25</v>
      </c>
      <c r="AQ24" s="666" t="s">
        <v>52</v>
      </c>
      <c r="AR24" s="667"/>
      <c r="AS24" s="667"/>
      <c r="AT24" s="667"/>
      <c r="AU24" s="667"/>
      <c r="AV24" s="668"/>
      <c r="AW24" s="98">
        <v>8.3299999999999999E-2</v>
      </c>
      <c r="AX24" s="50">
        <f>AX21*AW24</f>
        <v>3.0754554997727279</v>
      </c>
    </row>
    <row r="25" spans="2:50" ht="19" x14ac:dyDescent="0.2">
      <c r="B25" s="21" t="s">
        <v>27</v>
      </c>
      <c r="C25" s="565" t="s">
        <v>53</v>
      </c>
      <c r="D25" s="566"/>
      <c r="E25" s="566"/>
      <c r="F25" s="566"/>
      <c r="G25" s="566"/>
      <c r="H25" s="567"/>
      <c r="I25" s="13">
        <v>0.1111</v>
      </c>
      <c r="J25" s="5">
        <f>J21*I25</f>
        <v>405.574994</v>
      </c>
      <c r="L25" s="97" t="s">
        <v>27</v>
      </c>
      <c r="M25" s="666" t="s">
        <v>53</v>
      </c>
      <c r="N25" s="667"/>
      <c r="O25" s="667"/>
      <c r="P25" s="667"/>
      <c r="Q25" s="667"/>
      <c r="R25" s="668"/>
      <c r="S25" s="98">
        <v>0.1111</v>
      </c>
      <c r="T25" s="50">
        <f>T21*S25</f>
        <v>2.7652840500000004</v>
      </c>
      <c r="U25" s="232"/>
      <c r="V25" s="97" t="s">
        <v>27</v>
      </c>
      <c r="W25" s="666" t="s">
        <v>53</v>
      </c>
      <c r="X25" s="667"/>
      <c r="Y25" s="667"/>
      <c r="Z25" s="667"/>
      <c r="AA25" s="667"/>
      <c r="AB25" s="668"/>
      <c r="AC25" s="98">
        <v>0.1111</v>
      </c>
      <c r="AD25" s="50">
        <f>AD21*AC25</f>
        <v>3.1800766575000008</v>
      </c>
      <c r="AE25" s="232"/>
      <c r="AF25" s="97" t="s">
        <v>27</v>
      </c>
      <c r="AG25" s="666" t="s">
        <v>53</v>
      </c>
      <c r="AH25" s="667"/>
      <c r="AI25" s="667"/>
      <c r="AJ25" s="667"/>
      <c r="AK25" s="667"/>
      <c r="AL25" s="668"/>
      <c r="AM25" s="98">
        <v>0.1111</v>
      </c>
      <c r="AN25" s="50">
        <f>AN21*AM25</f>
        <v>3.6870454000000006</v>
      </c>
      <c r="AO25" s="232"/>
      <c r="AP25" s="97" t="s">
        <v>27</v>
      </c>
      <c r="AQ25" s="666" t="s">
        <v>53</v>
      </c>
      <c r="AR25" s="667"/>
      <c r="AS25" s="667"/>
      <c r="AT25" s="667"/>
      <c r="AU25" s="667"/>
      <c r="AV25" s="668"/>
      <c r="AW25" s="98">
        <v>0.1111</v>
      </c>
      <c r="AX25" s="50">
        <f>AX21*AW25</f>
        <v>4.1018380075000005</v>
      </c>
    </row>
    <row r="26" spans="2:50" ht="19" x14ac:dyDescent="0.2">
      <c r="B26" s="589" t="s">
        <v>54</v>
      </c>
      <c r="C26" s="589"/>
      <c r="D26" s="589"/>
      <c r="E26" s="589"/>
      <c r="F26" s="589"/>
      <c r="G26" s="589"/>
      <c r="H26" s="589"/>
      <c r="I26" s="14">
        <f>SUM(I24:I25)</f>
        <v>0.19440000000000002</v>
      </c>
      <c r="J26" s="15">
        <f>SUM(J24:J25)</f>
        <v>709.66497600000002</v>
      </c>
      <c r="L26" s="682" t="s">
        <v>54</v>
      </c>
      <c r="M26" s="682"/>
      <c r="N26" s="682"/>
      <c r="O26" s="682"/>
      <c r="P26" s="682"/>
      <c r="Q26" s="682"/>
      <c r="R26" s="682"/>
      <c r="S26" s="99">
        <f>SUM(S24:S25)</f>
        <v>0.19440000000000002</v>
      </c>
      <c r="T26" s="55">
        <f>SUM(T24:T25)</f>
        <v>4.8386248363636373</v>
      </c>
      <c r="U26" s="232"/>
      <c r="V26" s="682" t="s">
        <v>54</v>
      </c>
      <c r="W26" s="682"/>
      <c r="X26" s="682"/>
      <c r="Y26" s="682"/>
      <c r="Z26" s="682"/>
      <c r="AA26" s="682"/>
      <c r="AB26" s="682"/>
      <c r="AC26" s="99">
        <f>SUM(AC24:AC25)</f>
        <v>0.19440000000000002</v>
      </c>
      <c r="AD26" s="55">
        <f>SUM(AD24:AD25)</f>
        <v>5.564418561818183</v>
      </c>
      <c r="AE26" s="232"/>
      <c r="AF26" s="682" t="s">
        <v>54</v>
      </c>
      <c r="AG26" s="682"/>
      <c r="AH26" s="682"/>
      <c r="AI26" s="682"/>
      <c r="AJ26" s="682"/>
      <c r="AK26" s="682"/>
      <c r="AL26" s="682"/>
      <c r="AM26" s="99">
        <f>SUM(AM24:AM25)</f>
        <v>0.19440000000000002</v>
      </c>
      <c r="AN26" s="55">
        <f>SUM(AN24:AN25)</f>
        <v>6.4514997818181827</v>
      </c>
      <c r="AO26" s="232"/>
      <c r="AP26" s="682" t="s">
        <v>54</v>
      </c>
      <c r="AQ26" s="682"/>
      <c r="AR26" s="682"/>
      <c r="AS26" s="682"/>
      <c r="AT26" s="682"/>
      <c r="AU26" s="682"/>
      <c r="AV26" s="682"/>
      <c r="AW26" s="99">
        <f>SUM(AW24:AW25)</f>
        <v>0.19440000000000002</v>
      </c>
      <c r="AX26" s="55">
        <f>SUM(AX24:AX25)</f>
        <v>7.1772935072727284</v>
      </c>
    </row>
    <row r="27" spans="2:50" ht="20" x14ac:dyDescent="0.2">
      <c r="B27" s="17" t="s">
        <v>55</v>
      </c>
      <c r="C27" s="562" t="s">
        <v>56</v>
      </c>
      <c r="D27" s="563"/>
      <c r="E27" s="563"/>
      <c r="F27" s="563"/>
      <c r="G27" s="563"/>
      <c r="H27" s="564"/>
      <c r="I27" s="10" t="s">
        <v>45</v>
      </c>
      <c r="J27" s="18" t="s">
        <v>14</v>
      </c>
      <c r="L27" s="100" t="s">
        <v>55</v>
      </c>
      <c r="M27" s="663" t="s">
        <v>56</v>
      </c>
      <c r="N27" s="664"/>
      <c r="O27" s="664"/>
      <c r="P27" s="664"/>
      <c r="Q27" s="664"/>
      <c r="R27" s="665"/>
      <c r="S27" s="95" t="s">
        <v>45</v>
      </c>
      <c r="T27" s="101" t="s">
        <v>14</v>
      </c>
      <c r="U27" s="232"/>
      <c r="V27" s="100" t="s">
        <v>55</v>
      </c>
      <c r="W27" s="663" t="s">
        <v>56</v>
      </c>
      <c r="X27" s="664"/>
      <c r="Y27" s="664"/>
      <c r="Z27" s="664"/>
      <c r="AA27" s="664"/>
      <c r="AB27" s="665"/>
      <c r="AC27" s="95" t="s">
        <v>45</v>
      </c>
      <c r="AD27" s="101" t="s">
        <v>14</v>
      </c>
      <c r="AE27" s="232"/>
      <c r="AF27" s="100" t="s">
        <v>55</v>
      </c>
      <c r="AG27" s="663" t="s">
        <v>56</v>
      </c>
      <c r="AH27" s="664"/>
      <c r="AI27" s="664"/>
      <c r="AJ27" s="664"/>
      <c r="AK27" s="664"/>
      <c r="AL27" s="665"/>
      <c r="AM27" s="95" t="s">
        <v>45</v>
      </c>
      <c r="AN27" s="101" t="s">
        <v>14</v>
      </c>
      <c r="AO27" s="232"/>
      <c r="AP27" s="100" t="s">
        <v>55</v>
      </c>
      <c r="AQ27" s="663" t="s">
        <v>56</v>
      </c>
      <c r="AR27" s="664"/>
      <c r="AS27" s="664"/>
      <c r="AT27" s="664"/>
      <c r="AU27" s="664"/>
      <c r="AV27" s="665"/>
      <c r="AW27" s="95" t="s">
        <v>45</v>
      </c>
      <c r="AX27" s="101" t="s">
        <v>14</v>
      </c>
    </row>
    <row r="28" spans="2:50" ht="19" x14ac:dyDescent="0.2">
      <c r="B28" s="22" t="s">
        <v>25</v>
      </c>
      <c r="C28" s="581" t="s">
        <v>57</v>
      </c>
      <c r="D28" s="582"/>
      <c r="E28" s="582"/>
      <c r="F28" s="582"/>
      <c r="G28" s="582"/>
      <c r="H28" s="583"/>
      <c r="I28" s="130"/>
      <c r="J28" s="5">
        <f>(J21+J26)*I28</f>
        <v>0</v>
      </c>
      <c r="L28" s="102" t="s">
        <v>25</v>
      </c>
      <c r="M28" s="683" t="s">
        <v>57</v>
      </c>
      <c r="N28" s="684"/>
      <c r="O28" s="684"/>
      <c r="P28" s="684"/>
      <c r="Q28" s="684"/>
      <c r="R28" s="685"/>
      <c r="S28" s="82">
        <f>I28</f>
        <v>0</v>
      </c>
      <c r="T28" s="50">
        <f>(T21+T26)*S28</f>
        <v>0</v>
      </c>
      <c r="U28" s="232"/>
      <c r="V28" s="102" t="s">
        <v>25</v>
      </c>
      <c r="W28" s="683" t="s">
        <v>57</v>
      </c>
      <c r="X28" s="684"/>
      <c r="Y28" s="684"/>
      <c r="Z28" s="684"/>
      <c r="AA28" s="684"/>
      <c r="AB28" s="685"/>
      <c r="AC28" s="82">
        <f>S28</f>
        <v>0</v>
      </c>
      <c r="AD28" s="50">
        <f>(AD21+AD26)*AC28</f>
        <v>0</v>
      </c>
      <c r="AE28" s="232"/>
      <c r="AF28" s="102" t="s">
        <v>25</v>
      </c>
      <c r="AG28" s="683" t="s">
        <v>57</v>
      </c>
      <c r="AH28" s="684"/>
      <c r="AI28" s="684"/>
      <c r="AJ28" s="684"/>
      <c r="AK28" s="684"/>
      <c r="AL28" s="685"/>
      <c r="AM28" s="82">
        <f>AC28</f>
        <v>0</v>
      </c>
      <c r="AN28" s="50">
        <f>(AN21+AN26)*AM28</f>
        <v>0</v>
      </c>
      <c r="AO28" s="232"/>
      <c r="AP28" s="102" t="s">
        <v>25</v>
      </c>
      <c r="AQ28" s="683" t="s">
        <v>57</v>
      </c>
      <c r="AR28" s="684"/>
      <c r="AS28" s="684"/>
      <c r="AT28" s="684"/>
      <c r="AU28" s="684"/>
      <c r="AV28" s="685"/>
      <c r="AW28" s="82">
        <f>AM28</f>
        <v>0</v>
      </c>
      <c r="AX28" s="50">
        <f>(AX21+AX26)*AW28</f>
        <v>0</v>
      </c>
    </row>
    <row r="29" spans="2:50" ht="19" x14ac:dyDescent="0.2">
      <c r="B29" s="22" t="s">
        <v>27</v>
      </c>
      <c r="C29" s="537" t="s">
        <v>58</v>
      </c>
      <c r="D29" s="584"/>
      <c r="E29" s="584"/>
      <c r="F29" s="584"/>
      <c r="G29" s="584"/>
      <c r="H29" s="585"/>
      <c r="I29" s="6">
        <v>1.4999999999999999E-2</v>
      </c>
      <c r="J29" s="5">
        <f>(J21+J26)*I29</f>
        <v>65.40307464</v>
      </c>
      <c r="L29" s="102" t="s">
        <v>27</v>
      </c>
      <c r="M29" s="678" t="s">
        <v>58</v>
      </c>
      <c r="N29" s="584"/>
      <c r="O29" s="584"/>
      <c r="P29" s="584"/>
      <c r="Q29" s="584"/>
      <c r="R29" s="585"/>
      <c r="S29" s="82">
        <v>1.4999999999999999E-2</v>
      </c>
      <c r="T29" s="50">
        <f>(T21+T26)*S29</f>
        <v>0.44593005436363636</v>
      </c>
      <c r="U29" s="232"/>
      <c r="V29" s="102" t="s">
        <v>27</v>
      </c>
      <c r="W29" s="678" t="s">
        <v>58</v>
      </c>
      <c r="X29" s="584"/>
      <c r="Y29" s="584"/>
      <c r="Z29" s="584"/>
      <c r="AA29" s="584"/>
      <c r="AB29" s="585"/>
      <c r="AC29" s="82">
        <v>1.4999999999999999E-2</v>
      </c>
      <c r="AD29" s="50">
        <f>(AD21+AD26)*AC29</f>
        <v>0.51281956251818184</v>
      </c>
      <c r="AE29" s="232"/>
      <c r="AF29" s="102" t="s">
        <v>27</v>
      </c>
      <c r="AG29" s="678" t="s">
        <v>58</v>
      </c>
      <c r="AH29" s="584"/>
      <c r="AI29" s="584"/>
      <c r="AJ29" s="584"/>
      <c r="AK29" s="584"/>
      <c r="AL29" s="585"/>
      <c r="AM29" s="82">
        <v>1.4999999999999999E-2</v>
      </c>
      <c r="AN29" s="50">
        <f>(AN21+AN26)*AM29</f>
        <v>0.59457340581818185</v>
      </c>
      <c r="AO29" s="232"/>
      <c r="AP29" s="102" t="s">
        <v>27</v>
      </c>
      <c r="AQ29" s="678" t="s">
        <v>58</v>
      </c>
      <c r="AR29" s="584"/>
      <c r="AS29" s="584"/>
      <c r="AT29" s="584"/>
      <c r="AU29" s="584"/>
      <c r="AV29" s="585"/>
      <c r="AW29" s="82">
        <v>1.4999999999999999E-2</v>
      </c>
      <c r="AX29" s="50">
        <f>(AX21+AX26)*AW29</f>
        <v>0.66146291397272738</v>
      </c>
    </row>
    <row r="30" spans="2:50" ht="19" x14ac:dyDescent="0.2">
      <c r="B30" s="22" t="s">
        <v>29</v>
      </c>
      <c r="C30" s="537" t="s">
        <v>59</v>
      </c>
      <c r="D30" s="538"/>
      <c r="E30" s="538"/>
      <c r="F30" s="538"/>
      <c r="G30" s="538"/>
      <c r="H30" s="539"/>
      <c r="I30" s="6">
        <v>0.01</v>
      </c>
      <c r="J30" s="5">
        <f>(J21+J26)*I30</f>
        <v>43.60204976</v>
      </c>
      <c r="L30" s="102" t="s">
        <v>29</v>
      </c>
      <c r="M30" s="678" t="s">
        <v>59</v>
      </c>
      <c r="N30" s="584"/>
      <c r="O30" s="584"/>
      <c r="P30" s="584"/>
      <c r="Q30" s="584"/>
      <c r="R30" s="585"/>
      <c r="S30" s="82">
        <v>0.01</v>
      </c>
      <c r="T30" s="50">
        <f>(T21+T26)*S30</f>
        <v>0.29728670290909093</v>
      </c>
      <c r="U30" s="232"/>
      <c r="V30" s="102" t="s">
        <v>29</v>
      </c>
      <c r="W30" s="678" t="s">
        <v>59</v>
      </c>
      <c r="X30" s="584"/>
      <c r="Y30" s="584"/>
      <c r="Z30" s="584"/>
      <c r="AA30" s="584"/>
      <c r="AB30" s="585"/>
      <c r="AC30" s="82">
        <v>0.01</v>
      </c>
      <c r="AD30" s="50">
        <f>(AD21+AD26)*AC30</f>
        <v>0.34187970834545461</v>
      </c>
      <c r="AE30" s="232"/>
      <c r="AF30" s="102" t="s">
        <v>29</v>
      </c>
      <c r="AG30" s="678" t="s">
        <v>59</v>
      </c>
      <c r="AH30" s="584"/>
      <c r="AI30" s="584"/>
      <c r="AJ30" s="584"/>
      <c r="AK30" s="584"/>
      <c r="AL30" s="585"/>
      <c r="AM30" s="82">
        <v>0.01</v>
      </c>
      <c r="AN30" s="50">
        <f>(AN21+AN26)*AM30</f>
        <v>0.39638227054545461</v>
      </c>
      <c r="AO30" s="232"/>
      <c r="AP30" s="102" t="s">
        <v>29</v>
      </c>
      <c r="AQ30" s="678" t="s">
        <v>59</v>
      </c>
      <c r="AR30" s="584"/>
      <c r="AS30" s="584"/>
      <c r="AT30" s="584"/>
      <c r="AU30" s="584"/>
      <c r="AV30" s="585"/>
      <c r="AW30" s="82">
        <v>0.01</v>
      </c>
      <c r="AX30" s="50">
        <f>(AX21+AX26)*AW30</f>
        <v>0.44097527598181829</v>
      </c>
    </row>
    <row r="31" spans="2:50" ht="19" x14ac:dyDescent="0.2">
      <c r="B31" s="22" t="s">
        <v>31</v>
      </c>
      <c r="C31" s="537" t="s">
        <v>60</v>
      </c>
      <c r="D31" s="538"/>
      <c r="E31" s="538"/>
      <c r="F31" s="538"/>
      <c r="G31" s="538"/>
      <c r="H31" s="539"/>
      <c r="I31" s="6">
        <v>2E-3</v>
      </c>
      <c r="J31" s="5">
        <f>(J21+J26)*I31</f>
        <v>8.7204099520000007</v>
      </c>
      <c r="L31" s="102" t="s">
        <v>31</v>
      </c>
      <c r="M31" s="678" t="s">
        <v>60</v>
      </c>
      <c r="N31" s="584"/>
      <c r="O31" s="584"/>
      <c r="P31" s="584"/>
      <c r="Q31" s="584"/>
      <c r="R31" s="585"/>
      <c r="S31" s="82">
        <v>2E-3</v>
      </c>
      <c r="T31" s="50">
        <f>(T21+T26)*S31</f>
        <v>5.9457340581818188E-2</v>
      </c>
      <c r="U31" s="232"/>
      <c r="V31" s="102" t="s">
        <v>31</v>
      </c>
      <c r="W31" s="678" t="s">
        <v>60</v>
      </c>
      <c r="X31" s="584"/>
      <c r="Y31" s="584"/>
      <c r="Z31" s="584"/>
      <c r="AA31" s="584"/>
      <c r="AB31" s="585"/>
      <c r="AC31" s="82">
        <v>2E-3</v>
      </c>
      <c r="AD31" s="50">
        <f>(AD21+AD26)*AC31</f>
        <v>6.8375941669090917E-2</v>
      </c>
      <c r="AE31" s="232"/>
      <c r="AF31" s="102" t="s">
        <v>31</v>
      </c>
      <c r="AG31" s="678" t="s">
        <v>60</v>
      </c>
      <c r="AH31" s="584"/>
      <c r="AI31" s="584"/>
      <c r="AJ31" s="584"/>
      <c r="AK31" s="584"/>
      <c r="AL31" s="585"/>
      <c r="AM31" s="82">
        <v>2E-3</v>
      </c>
      <c r="AN31" s="50">
        <f>(AN21+AN26)*AM31</f>
        <v>7.9276454109090927E-2</v>
      </c>
      <c r="AO31" s="232"/>
      <c r="AP31" s="102" t="s">
        <v>31</v>
      </c>
      <c r="AQ31" s="678" t="s">
        <v>60</v>
      </c>
      <c r="AR31" s="584"/>
      <c r="AS31" s="584"/>
      <c r="AT31" s="584"/>
      <c r="AU31" s="584"/>
      <c r="AV31" s="585"/>
      <c r="AW31" s="82">
        <v>2E-3</v>
      </c>
      <c r="AX31" s="50">
        <f>(AX21+AX26)*AW31</f>
        <v>8.8195055196363656E-2</v>
      </c>
    </row>
    <row r="32" spans="2:50" ht="19" x14ac:dyDescent="0.2">
      <c r="B32" s="22" t="s">
        <v>34</v>
      </c>
      <c r="C32" s="537" t="s">
        <v>61</v>
      </c>
      <c r="D32" s="538"/>
      <c r="E32" s="538"/>
      <c r="F32" s="538"/>
      <c r="G32" s="538"/>
      <c r="H32" s="539"/>
      <c r="I32" s="6">
        <v>2.5000000000000001E-2</v>
      </c>
      <c r="J32" s="5">
        <f>(J21+J26)*I32</f>
        <v>109.0051244</v>
      </c>
      <c r="L32" s="102" t="s">
        <v>34</v>
      </c>
      <c r="M32" s="678" t="s">
        <v>61</v>
      </c>
      <c r="N32" s="584"/>
      <c r="O32" s="584"/>
      <c r="P32" s="584"/>
      <c r="Q32" s="584"/>
      <c r="R32" s="585"/>
      <c r="S32" s="82">
        <v>2.5000000000000001E-2</v>
      </c>
      <c r="T32" s="50">
        <f>(T21+T26)*S32</f>
        <v>0.7432167572727274</v>
      </c>
      <c r="U32" s="232"/>
      <c r="V32" s="102" t="s">
        <v>34</v>
      </c>
      <c r="W32" s="678" t="s">
        <v>61</v>
      </c>
      <c r="X32" s="584"/>
      <c r="Y32" s="584"/>
      <c r="Z32" s="584"/>
      <c r="AA32" s="584"/>
      <c r="AB32" s="585"/>
      <c r="AC32" s="82">
        <v>2.5000000000000001E-2</v>
      </c>
      <c r="AD32" s="50">
        <f>(AD21+AD26)*AC32</f>
        <v>0.85469927086363651</v>
      </c>
      <c r="AE32" s="232"/>
      <c r="AF32" s="102" t="s">
        <v>34</v>
      </c>
      <c r="AG32" s="678" t="s">
        <v>61</v>
      </c>
      <c r="AH32" s="584"/>
      <c r="AI32" s="584"/>
      <c r="AJ32" s="584"/>
      <c r="AK32" s="584"/>
      <c r="AL32" s="585"/>
      <c r="AM32" s="82">
        <v>2.5000000000000001E-2</v>
      </c>
      <c r="AN32" s="50">
        <f>(AN21+AN26)*AM32</f>
        <v>0.99095567636363657</v>
      </c>
      <c r="AO32" s="232"/>
      <c r="AP32" s="102" t="s">
        <v>34</v>
      </c>
      <c r="AQ32" s="678" t="s">
        <v>61</v>
      </c>
      <c r="AR32" s="584"/>
      <c r="AS32" s="584"/>
      <c r="AT32" s="584"/>
      <c r="AU32" s="584"/>
      <c r="AV32" s="585"/>
      <c r="AW32" s="82">
        <v>2.5000000000000001E-2</v>
      </c>
      <c r="AX32" s="50">
        <f>(AX21+AX26)*AW32</f>
        <v>1.1024381899545457</v>
      </c>
    </row>
    <row r="33" spans="2:50" ht="19" x14ac:dyDescent="0.2">
      <c r="B33" s="22" t="s">
        <v>36</v>
      </c>
      <c r="C33" s="537" t="s">
        <v>62</v>
      </c>
      <c r="D33" s="538"/>
      <c r="E33" s="538"/>
      <c r="F33" s="538"/>
      <c r="G33" s="538"/>
      <c r="H33" s="539"/>
      <c r="I33" s="6">
        <v>0.08</v>
      </c>
      <c r="J33" s="5">
        <f>(J21+J26)*I33</f>
        <v>348.81639808</v>
      </c>
      <c r="L33" s="102" t="s">
        <v>36</v>
      </c>
      <c r="M33" s="678" t="s">
        <v>62</v>
      </c>
      <c r="N33" s="584"/>
      <c r="O33" s="584"/>
      <c r="P33" s="584"/>
      <c r="Q33" s="584"/>
      <c r="R33" s="585"/>
      <c r="S33" s="82">
        <v>0.08</v>
      </c>
      <c r="T33" s="50">
        <f>(T21+T26)*S33</f>
        <v>2.3782936232727274</v>
      </c>
      <c r="U33" s="232"/>
      <c r="V33" s="102" t="s">
        <v>36</v>
      </c>
      <c r="W33" s="678" t="s">
        <v>62</v>
      </c>
      <c r="X33" s="584"/>
      <c r="Y33" s="584"/>
      <c r="Z33" s="584"/>
      <c r="AA33" s="584"/>
      <c r="AB33" s="585"/>
      <c r="AC33" s="82">
        <v>0.08</v>
      </c>
      <c r="AD33" s="50">
        <f>(AD21+AD26)*AC33</f>
        <v>2.7350376667636369</v>
      </c>
      <c r="AE33" s="232"/>
      <c r="AF33" s="102" t="s">
        <v>36</v>
      </c>
      <c r="AG33" s="678" t="s">
        <v>62</v>
      </c>
      <c r="AH33" s="584"/>
      <c r="AI33" s="584"/>
      <c r="AJ33" s="584"/>
      <c r="AK33" s="584"/>
      <c r="AL33" s="585"/>
      <c r="AM33" s="82">
        <v>0.08</v>
      </c>
      <c r="AN33" s="50">
        <f>(AN21+AN26)*AM33</f>
        <v>3.1710581643636369</v>
      </c>
      <c r="AO33" s="232"/>
      <c r="AP33" s="102" t="s">
        <v>36</v>
      </c>
      <c r="AQ33" s="678" t="s">
        <v>62</v>
      </c>
      <c r="AR33" s="584"/>
      <c r="AS33" s="584"/>
      <c r="AT33" s="584"/>
      <c r="AU33" s="584"/>
      <c r="AV33" s="585"/>
      <c r="AW33" s="82">
        <v>0.08</v>
      </c>
      <c r="AX33" s="50">
        <f>(AX21+AX26)*AW33</f>
        <v>3.5278022078545463</v>
      </c>
    </row>
    <row r="34" spans="2:50" ht="19" x14ac:dyDescent="0.2">
      <c r="B34" s="22" t="s">
        <v>63</v>
      </c>
      <c r="C34" s="546" t="s">
        <v>64</v>
      </c>
      <c r="D34" s="547"/>
      <c r="E34" s="547"/>
      <c r="F34" s="547"/>
      <c r="G34" s="547"/>
      <c r="H34" s="548"/>
      <c r="I34" s="126">
        <v>0.03</v>
      </c>
      <c r="J34" s="5">
        <f>(J21+J26)*I34</f>
        <v>130.80614928</v>
      </c>
      <c r="L34" s="102" t="s">
        <v>63</v>
      </c>
      <c r="M34" s="679" t="s">
        <v>64</v>
      </c>
      <c r="N34" s="680"/>
      <c r="O34" s="680"/>
      <c r="P34" s="680"/>
      <c r="Q34" s="680"/>
      <c r="R34" s="681"/>
      <c r="S34" s="82">
        <f>I34</f>
        <v>0.03</v>
      </c>
      <c r="T34" s="50">
        <f>(T21+T26)*S34</f>
        <v>0.89186010872727273</v>
      </c>
      <c r="U34" s="232"/>
      <c r="V34" s="102" t="s">
        <v>63</v>
      </c>
      <c r="W34" s="679" t="s">
        <v>64</v>
      </c>
      <c r="X34" s="680"/>
      <c r="Y34" s="680"/>
      <c r="Z34" s="680"/>
      <c r="AA34" s="680"/>
      <c r="AB34" s="681"/>
      <c r="AC34" s="82">
        <f>S34</f>
        <v>0.03</v>
      </c>
      <c r="AD34" s="50">
        <f>(AD21+AD26)*AC34</f>
        <v>1.0256391250363637</v>
      </c>
      <c r="AE34" s="232"/>
      <c r="AF34" s="102" t="s">
        <v>63</v>
      </c>
      <c r="AG34" s="679" t="s">
        <v>64</v>
      </c>
      <c r="AH34" s="680"/>
      <c r="AI34" s="680"/>
      <c r="AJ34" s="680"/>
      <c r="AK34" s="680"/>
      <c r="AL34" s="681"/>
      <c r="AM34" s="82">
        <f>AC34</f>
        <v>0.03</v>
      </c>
      <c r="AN34" s="50">
        <f>(AN21+AN26)*AM34</f>
        <v>1.1891468116363637</v>
      </c>
      <c r="AO34" s="232"/>
      <c r="AP34" s="102" t="s">
        <v>63</v>
      </c>
      <c r="AQ34" s="679" t="s">
        <v>64</v>
      </c>
      <c r="AR34" s="680"/>
      <c r="AS34" s="680"/>
      <c r="AT34" s="680"/>
      <c r="AU34" s="680"/>
      <c r="AV34" s="681"/>
      <c r="AW34" s="82">
        <f>AM34</f>
        <v>0.03</v>
      </c>
      <c r="AX34" s="50">
        <f>(AX21+AX26)*AW34</f>
        <v>1.3229258279454548</v>
      </c>
    </row>
    <row r="35" spans="2:50" ht="19" x14ac:dyDescent="0.2">
      <c r="B35" s="23" t="s">
        <v>65</v>
      </c>
      <c r="C35" s="537" t="s">
        <v>66</v>
      </c>
      <c r="D35" s="538"/>
      <c r="E35" s="538"/>
      <c r="F35" s="538"/>
      <c r="G35" s="538"/>
      <c r="H35" s="539"/>
      <c r="I35" s="19">
        <v>6.0000000000000001E-3</v>
      </c>
      <c r="J35" s="5">
        <f>(J21+J26)*I35</f>
        <v>26.161229856000002</v>
      </c>
      <c r="L35" s="103" t="s">
        <v>65</v>
      </c>
      <c r="M35" s="678" t="s">
        <v>66</v>
      </c>
      <c r="N35" s="584"/>
      <c r="O35" s="584"/>
      <c r="P35" s="584"/>
      <c r="Q35" s="584"/>
      <c r="R35" s="585"/>
      <c r="S35" s="104">
        <v>6.0000000000000001E-3</v>
      </c>
      <c r="T35" s="50">
        <f>(T21+T26)*S35</f>
        <v>0.17837202174545455</v>
      </c>
      <c r="U35" s="232"/>
      <c r="V35" s="103" t="s">
        <v>65</v>
      </c>
      <c r="W35" s="678" t="s">
        <v>66</v>
      </c>
      <c r="X35" s="584"/>
      <c r="Y35" s="584"/>
      <c r="Z35" s="584"/>
      <c r="AA35" s="584"/>
      <c r="AB35" s="585"/>
      <c r="AC35" s="104">
        <v>6.0000000000000001E-3</v>
      </c>
      <c r="AD35" s="50">
        <f>(AD21+AD26)*AC35</f>
        <v>0.20512782500727278</v>
      </c>
      <c r="AE35" s="232"/>
      <c r="AF35" s="103" t="s">
        <v>65</v>
      </c>
      <c r="AG35" s="678" t="s">
        <v>66</v>
      </c>
      <c r="AH35" s="584"/>
      <c r="AI35" s="584"/>
      <c r="AJ35" s="584"/>
      <c r="AK35" s="584"/>
      <c r="AL35" s="585"/>
      <c r="AM35" s="104">
        <v>6.0000000000000001E-3</v>
      </c>
      <c r="AN35" s="50">
        <f>(AN21+AN26)*AM35</f>
        <v>0.23782936232727275</v>
      </c>
      <c r="AO35" s="232"/>
      <c r="AP35" s="103" t="s">
        <v>65</v>
      </c>
      <c r="AQ35" s="678" t="s">
        <v>66</v>
      </c>
      <c r="AR35" s="584"/>
      <c r="AS35" s="584"/>
      <c r="AT35" s="584"/>
      <c r="AU35" s="584"/>
      <c r="AV35" s="585"/>
      <c r="AW35" s="104">
        <v>6.0000000000000001E-3</v>
      </c>
      <c r="AX35" s="50">
        <f>(AX21+AX26)*AW35</f>
        <v>0.26458516558909095</v>
      </c>
    </row>
    <row r="36" spans="2:50" ht="19" x14ac:dyDescent="0.2">
      <c r="B36" s="532" t="s">
        <v>54</v>
      </c>
      <c r="C36" s="535"/>
      <c r="D36" s="535"/>
      <c r="E36" s="535"/>
      <c r="F36" s="535"/>
      <c r="G36" s="535"/>
      <c r="H36" s="536"/>
      <c r="I36" s="14">
        <f>I28+I29+I30+I31+I32+I33+I34+I35</f>
        <v>0.16800000000000001</v>
      </c>
      <c r="J36" s="15">
        <f>J28+J29+J30+J31+J32+J33+J34+J35</f>
        <v>732.51443596799993</v>
      </c>
      <c r="L36" s="687" t="s">
        <v>54</v>
      </c>
      <c r="M36" s="688"/>
      <c r="N36" s="688"/>
      <c r="O36" s="688"/>
      <c r="P36" s="688"/>
      <c r="Q36" s="688"/>
      <c r="R36" s="689"/>
      <c r="S36" s="99">
        <f>S28+S29+S30+S31+S32+S33+S34+S35</f>
        <v>0.16800000000000001</v>
      </c>
      <c r="T36" s="55">
        <f>T28+T29+T30+T31+T32+T33+T34+T35</f>
        <v>4.9944166088727275</v>
      </c>
      <c r="U36" s="232"/>
      <c r="V36" s="687" t="s">
        <v>54</v>
      </c>
      <c r="W36" s="688"/>
      <c r="X36" s="688"/>
      <c r="Y36" s="688"/>
      <c r="Z36" s="688"/>
      <c r="AA36" s="688"/>
      <c r="AB36" s="689"/>
      <c r="AC36" s="99">
        <f>AC28+AC29+AC30+AC31+AC32+AC33+AC34+AC35</f>
        <v>0.16800000000000001</v>
      </c>
      <c r="AD36" s="55">
        <f>AD28+AD29+AD30+AD31+AD32+AD33+AD34+AD35</f>
        <v>5.743579100203636</v>
      </c>
      <c r="AE36" s="232"/>
      <c r="AF36" s="687" t="s">
        <v>54</v>
      </c>
      <c r="AG36" s="688"/>
      <c r="AH36" s="688"/>
      <c r="AI36" s="688"/>
      <c r="AJ36" s="688"/>
      <c r="AK36" s="688"/>
      <c r="AL36" s="689"/>
      <c r="AM36" s="99">
        <f>AM28+AM29+AM30+AM31+AM32+AM33+AM34+AM35</f>
        <v>0.16800000000000001</v>
      </c>
      <c r="AN36" s="55">
        <f>AN28+AN29+AN30+AN31+AN32+AN33+AN34+AN35</f>
        <v>6.6592221451636373</v>
      </c>
      <c r="AO36" s="232"/>
      <c r="AP36" s="687" t="s">
        <v>54</v>
      </c>
      <c r="AQ36" s="688"/>
      <c r="AR36" s="688"/>
      <c r="AS36" s="688"/>
      <c r="AT36" s="688"/>
      <c r="AU36" s="688"/>
      <c r="AV36" s="689"/>
      <c r="AW36" s="99">
        <f>AW28+AW29+AW30+AW31+AW32+AW33+AW34+AW35</f>
        <v>0.16800000000000001</v>
      </c>
      <c r="AX36" s="55">
        <f>AX28+AX29+AX30+AX31+AX32+AX33+AX34+AX35</f>
        <v>7.4083846364945476</v>
      </c>
    </row>
    <row r="37" spans="2:50" ht="19" x14ac:dyDescent="0.2">
      <c r="B37" s="549" t="s">
        <v>67</v>
      </c>
      <c r="C37" s="550"/>
      <c r="D37" s="550"/>
      <c r="E37" s="550"/>
      <c r="F37" s="550"/>
      <c r="G37" s="550"/>
      <c r="H37" s="550"/>
      <c r="I37" s="550"/>
      <c r="J37" s="551"/>
      <c r="L37" s="690" t="s">
        <v>67</v>
      </c>
      <c r="M37" s="691"/>
      <c r="N37" s="691"/>
      <c r="O37" s="691"/>
      <c r="P37" s="691"/>
      <c r="Q37" s="691"/>
      <c r="R37" s="691"/>
      <c r="S37" s="691"/>
      <c r="T37" s="692"/>
      <c r="U37" s="232"/>
      <c r="V37" s="690" t="s">
        <v>67</v>
      </c>
      <c r="W37" s="691"/>
      <c r="X37" s="691"/>
      <c r="Y37" s="691"/>
      <c r="Z37" s="691"/>
      <c r="AA37" s="691"/>
      <c r="AB37" s="691"/>
      <c r="AC37" s="691"/>
      <c r="AD37" s="692"/>
      <c r="AE37" s="232"/>
      <c r="AF37" s="690" t="s">
        <v>67</v>
      </c>
      <c r="AG37" s="691"/>
      <c r="AH37" s="691"/>
      <c r="AI37" s="691"/>
      <c r="AJ37" s="691"/>
      <c r="AK37" s="691"/>
      <c r="AL37" s="691"/>
      <c r="AM37" s="691"/>
      <c r="AN37" s="692"/>
      <c r="AO37" s="232"/>
      <c r="AP37" s="690" t="s">
        <v>67</v>
      </c>
      <c r="AQ37" s="691"/>
      <c r="AR37" s="691"/>
      <c r="AS37" s="691"/>
      <c r="AT37" s="691"/>
      <c r="AU37" s="691"/>
      <c r="AV37" s="691"/>
      <c r="AW37" s="691"/>
      <c r="AX37" s="692"/>
    </row>
    <row r="38" spans="2:50" ht="19" x14ac:dyDescent="0.2">
      <c r="B38" s="17">
        <v>3</v>
      </c>
      <c r="C38" s="552" t="s">
        <v>68</v>
      </c>
      <c r="D38" s="553"/>
      <c r="E38" s="553"/>
      <c r="F38" s="553"/>
      <c r="G38" s="553"/>
      <c r="H38" s="553"/>
      <c r="I38" s="554"/>
      <c r="J38" s="36" t="s">
        <v>14</v>
      </c>
      <c r="L38" s="100">
        <v>3</v>
      </c>
      <c r="M38" s="552" t="s">
        <v>68</v>
      </c>
      <c r="N38" s="693"/>
      <c r="O38" s="693"/>
      <c r="P38" s="693"/>
      <c r="Q38" s="693"/>
      <c r="R38" s="693"/>
      <c r="S38" s="694"/>
      <c r="T38" s="36" t="s">
        <v>14</v>
      </c>
      <c r="U38" s="232"/>
      <c r="V38" s="100">
        <v>3</v>
      </c>
      <c r="W38" s="552" t="s">
        <v>68</v>
      </c>
      <c r="X38" s="693"/>
      <c r="Y38" s="693"/>
      <c r="Z38" s="693"/>
      <c r="AA38" s="693"/>
      <c r="AB38" s="693"/>
      <c r="AC38" s="694"/>
      <c r="AD38" s="36" t="s">
        <v>14</v>
      </c>
      <c r="AE38" s="232"/>
      <c r="AF38" s="100">
        <v>3</v>
      </c>
      <c r="AG38" s="552" t="s">
        <v>68</v>
      </c>
      <c r="AH38" s="693"/>
      <c r="AI38" s="693"/>
      <c r="AJ38" s="693"/>
      <c r="AK38" s="693"/>
      <c r="AL38" s="693"/>
      <c r="AM38" s="694"/>
      <c r="AN38" s="36" t="s">
        <v>14</v>
      </c>
      <c r="AO38" s="232"/>
      <c r="AP38" s="100">
        <v>3</v>
      </c>
      <c r="AQ38" s="552" t="s">
        <v>68</v>
      </c>
      <c r="AR38" s="693"/>
      <c r="AS38" s="693"/>
      <c r="AT38" s="693"/>
      <c r="AU38" s="693"/>
      <c r="AV38" s="693"/>
      <c r="AW38" s="694"/>
      <c r="AX38" s="36" t="s">
        <v>14</v>
      </c>
    </row>
    <row r="39" spans="2:50" ht="19" customHeight="1" x14ac:dyDescent="0.2">
      <c r="B39" s="21" t="s">
        <v>25</v>
      </c>
      <c r="C39" s="543" t="s">
        <v>69</v>
      </c>
      <c r="D39" s="544"/>
      <c r="E39" s="544"/>
      <c r="F39" s="544"/>
      <c r="G39" s="544"/>
      <c r="H39" s="544"/>
      <c r="I39" s="545"/>
      <c r="J39" s="132"/>
      <c r="L39" s="615" t="s">
        <v>212</v>
      </c>
      <c r="M39" s="616"/>
      <c r="N39" s="616"/>
      <c r="O39" s="616"/>
      <c r="P39" s="616"/>
      <c r="Q39" s="616"/>
      <c r="R39" s="616"/>
      <c r="S39" s="616"/>
      <c r="T39" s="617"/>
      <c r="U39" s="232"/>
      <c r="V39" s="615" t="s">
        <v>212</v>
      </c>
      <c r="W39" s="616"/>
      <c r="X39" s="616"/>
      <c r="Y39" s="616"/>
      <c r="Z39" s="616"/>
      <c r="AA39" s="616"/>
      <c r="AB39" s="616"/>
      <c r="AC39" s="616"/>
      <c r="AD39" s="617"/>
      <c r="AE39" s="232"/>
      <c r="AF39" s="615" t="s">
        <v>212</v>
      </c>
      <c r="AG39" s="616"/>
      <c r="AH39" s="616"/>
      <c r="AI39" s="616"/>
      <c r="AJ39" s="616"/>
      <c r="AK39" s="616"/>
      <c r="AL39" s="616"/>
      <c r="AM39" s="616"/>
      <c r="AN39" s="617"/>
      <c r="AO39" s="232"/>
      <c r="AP39" s="615" t="s">
        <v>212</v>
      </c>
      <c r="AQ39" s="616"/>
      <c r="AR39" s="616"/>
      <c r="AS39" s="616"/>
      <c r="AT39" s="616"/>
      <c r="AU39" s="616"/>
      <c r="AV39" s="616"/>
      <c r="AW39" s="616"/>
      <c r="AX39" s="617"/>
    </row>
    <row r="40" spans="2:50" ht="19" x14ac:dyDescent="0.2">
      <c r="B40" s="21" t="s">
        <v>27</v>
      </c>
      <c r="C40" s="540" t="s">
        <v>70</v>
      </c>
      <c r="D40" s="541"/>
      <c r="E40" s="541"/>
      <c r="F40" s="541"/>
      <c r="G40" s="541"/>
      <c r="H40" s="541"/>
      <c r="I40" s="542"/>
      <c r="J40" s="50">
        <v>528</v>
      </c>
      <c r="L40" s="618"/>
      <c r="M40" s="619"/>
      <c r="N40" s="619"/>
      <c r="O40" s="619"/>
      <c r="P40" s="619"/>
      <c r="Q40" s="619"/>
      <c r="R40" s="619"/>
      <c r="S40" s="619"/>
      <c r="T40" s="620"/>
      <c r="U40" s="232"/>
      <c r="V40" s="618"/>
      <c r="W40" s="619"/>
      <c r="X40" s="619"/>
      <c r="Y40" s="619"/>
      <c r="Z40" s="619"/>
      <c r="AA40" s="619"/>
      <c r="AB40" s="619"/>
      <c r="AC40" s="619"/>
      <c r="AD40" s="620"/>
      <c r="AE40" s="232"/>
      <c r="AF40" s="618"/>
      <c r="AG40" s="619"/>
      <c r="AH40" s="619"/>
      <c r="AI40" s="619"/>
      <c r="AJ40" s="619"/>
      <c r="AK40" s="619"/>
      <c r="AL40" s="619"/>
      <c r="AM40" s="619"/>
      <c r="AN40" s="620"/>
      <c r="AO40" s="232"/>
      <c r="AP40" s="618"/>
      <c r="AQ40" s="619"/>
      <c r="AR40" s="619"/>
      <c r="AS40" s="619"/>
      <c r="AT40" s="619"/>
      <c r="AU40" s="619"/>
      <c r="AV40" s="619"/>
      <c r="AW40" s="619"/>
      <c r="AX40" s="620"/>
    </row>
    <row r="41" spans="2:50" ht="19" x14ac:dyDescent="0.2">
      <c r="B41" s="21" t="s">
        <v>29</v>
      </c>
      <c r="C41" s="526" t="s">
        <v>71</v>
      </c>
      <c r="D41" s="527"/>
      <c r="E41" s="527"/>
      <c r="F41" s="527"/>
      <c r="G41" s="527"/>
      <c r="H41" s="527"/>
      <c r="I41" s="528"/>
      <c r="J41" s="132"/>
      <c r="L41" s="618"/>
      <c r="M41" s="619"/>
      <c r="N41" s="619"/>
      <c r="O41" s="619"/>
      <c r="P41" s="619"/>
      <c r="Q41" s="619"/>
      <c r="R41" s="619"/>
      <c r="S41" s="619"/>
      <c r="T41" s="620"/>
      <c r="U41" s="232"/>
      <c r="V41" s="618"/>
      <c r="W41" s="619"/>
      <c r="X41" s="619"/>
      <c r="Y41" s="619"/>
      <c r="Z41" s="619"/>
      <c r="AA41" s="619"/>
      <c r="AB41" s="619"/>
      <c r="AC41" s="619"/>
      <c r="AD41" s="620"/>
      <c r="AE41" s="232"/>
      <c r="AF41" s="618"/>
      <c r="AG41" s="619"/>
      <c r="AH41" s="619"/>
      <c r="AI41" s="619"/>
      <c r="AJ41" s="619"/>
      <c r="AK41" s="619"/>
      <c r="AL41" s="619"/>
      <c r="AM41" s="619"/>
      <c r="AN41" s="620"/>
      <c r="AO41" s="232"/>
      <c r="AP41" s="618"/>
      <c r="AQ41" s="619"/>
      <c r="AR41" s="619"/>
      <c r="AS41" s="619"/>
      <c r="AT41" s="619"/>
      <c r="AU41" s="619"/>
      <c r="AV41" s="619"/>
      <c r="AW41" s="619"/>
      <c r="AX41" s="620"/>
    </row>
    <row r="42" spans="2:50" ht="19" x14ac:dyDescent="0.2">
      <c r="B42" s="21" t="s">
        <v>31</v>
      </c>
      <c r="C42" s="526" t="s">
        <v>72</v>
      </c>
      <c r="D42" s="527"/>
      <c r="E42" s="527"/>
      <c r="F42" s="527"/>
      <c r="G42" s="527"/>
      <c r="H42" s="527"/>
      <c r="I42" s="528"/>
      <c r="J42" s="132"/>
      <c r="L42" s="618"/>
      <c r="M42" s="619"/>
      <c r="N42" s="619"/>
      <c r="O42" s="619"/>
      <c r="P42" s="619"/>
      <c r="Q42" s="619"/>
      <c r="R42" s="619"/>
      <c r="S42" s="619"/>
      <c r="T42" s="620"/>
      <c r="U42" s="232"/>
      <c r="V42" s="618"/>
      <c r="W42" s="619"/>
      <c r="X42" s="619"/>
      <c r="Y42" s="619"/>
      <c r="Z42" s="619"/>
      <c r="AA42" s="619"/>
      <c r="AB42" s="619"/>
      <c r="AC42" s="619"/>
      <c r="AD42" s="620"/>
      <c r="AE42" s="232"/>
      <c r="AF42" s="618"/>
      <c r="AG42" s="619"/>
      <c r="AH42" s="619"/>
      <c r="AI42" s="619"/>
      <c r="AJ42" s="619"/>
      <c r="AK42" s="619"/>
      <c r="AL42" s="619"/>
      <c r="AM42" s="619"/>
      <c r="AN42" s="620"/>
      <c r="AO42" s="232"/>
      <c r="AP42" s="618"/>
      <c r="AQ42" s="619"/>
      <c r="AR42" s="619"/>
      <c r="AS42" s="619"/>
      <c r="AT42" s="619"/>
      <c r="AU42" s="619"/>
      <c r="AV42" s="619"/>
      <c r="AW42" s="619"/>
      <c r="AX42" s="620"/>
    </row>
    <row r="43" spans="2:50" ht="19" x14ac:dyDescent="0.2">
      <c r="B43" s="21" t="s">
        <v>34</v>
      </c>
      <c r="C43" s="526" t="s">
        <v>73</v>
      </c>
      <c r="D43" s="527"/>
      <c r="E43" s="527"/>
      <c r="F43" s="527"/>
      <c r="G43" s="527"/>
      <c r="H43" s="527"/>
      <c r="I43" s="528"/>
      <c r="J43" s="132"/>
      <c r="L43" s="618"/>
      <c r="M43" s="619"/>
      <c r="N43" s="619"/>
      <c r="O43" s="619"/>
      <c r="P43" s="619"/>
      <c r="Q43" s="619"/>
      <c r="R43" s="619"/>
      <c r="S43" s="619"/>
      <c r="T43" s="620"/>
      <c r="U43" s="232"/>
      <c r="V43" s="618"/>
      <c r="W43" s="619"/>
      <c r="X43" s="619"/>
      <c r="Y43" s="619"/>
      <c r="Z43" s="619"/>
      <c r="AA43" s="619"/>
      <c r="AB43" s="619"/>
      <c r="AC43" s="619"/>
      <c r="AD43" s="620"/>
      <c r="AE43" s="232"/>
      <c r="AF43" s="618"/>
      <c r="AG43" s="619"/>
      <c r="AH43" s="619"/>
      <c r="AI43" s="619"/>
      <c r="AJ43" s="619"/>
      <c r="AK43" s="619"/>
      <c r="AL43" s="619"/>
      <c r="AM43" s="619"/>
      <c r="AN43" s="620"/>
      <c r="AO43" s="232"/>
      <c r="AP43" s="618"/>
      <c r="AQ43" s="619"/>
      <c r="AR43" s="619"/>
      <c r="AS43" s="619"/>
      <c r="AT43" s="619"/>
      <c r="AU43" s="619"/>
      <c r="AV43" s="619"/>
      <c r="AW43" s="619"/>
      <c r="AX43" s="620"/>
    </row>
    <row r="44" spans="2:50" ht="19" x14ac:dyDescent="0.2">
      <c r="B44" s="21" t="s">
        <v>36</v>
      </c>
      <c r="C44" s="590" t="s">
        <v>74</v>
      </c>
      <c r="D44" s="591"/>
      <c r="E44" s="591"/>
      <c r="F44" s="591"/>
      <c r="G44" s="591"/>
      <c r="H44" s="591"/>
      <c r="I44" s="592"/>
      <c r="J44" s="132"/>
      <c r="L44" s="618"/>
      <c r="M44" s="619"/>
      <c r="N44" s="619"/>
      <c r="O44" s="619"/>
      <c r="P44" s="619"/>
      <c r="Q44" s="619"/>
      <c r="R44" s="619"/>
      <c r="S44" s="619"/>
      <c r="T44" s="620"/>
      <c r="U44" s="232"/>
      <c r="V44" s="618"/>
      <c r="W44" s="619"/>
      <c r="X44" s="619"/>
      <c r="Y44" s="619"/>
      <c r="Z44" s="619"/>
      <c r="AA44" s="619"/>
      <c r="AB44" s="619"/>
      <c r="AC44" s="619"/>
      <c r="AD44" s="620"/>
      <c r="AE44" s="232"/>
      <c r="AF44" s="618"/>
      <c r="AG44" s="619"/>
      <c r="AH44" s="619"/>
      <c r="AI44" s="619"/>
      <c r="AJ44" s="619"/>
      <c r="AK44" s="619"/>
      <c r="AL44" s="619"/>
      <c r="AM44" s="619"/>
      <c r="AN44" s="620"/>
      <c r="AO44" s="232"/>
      <c r="AP44" s="618"/>
      <c r="AQ44" s="619"/>
      <c r="AR44" s="619"/>
      <c r="AS44" s="619"/>
      <c r="AT44" s="619"/>
      <c r="AU44" s="619"/>
      <c r="AV44" s="619"/>
      <c r="AW44" s="619"/>
      <c r="AX44" s="620"/>
    </row>
    <row r="45" spans="2:50" ht="19" x14ac:dyDescent="0.2">
      <c r="B45" s="532" t="s">
        <v>54</v>
      </c>
      <c r="C45" s="535"/>
      <c r="D45" s="535"/>
      <c r="E45" s="535"/>
      <c r="F45" s="535"/>
      <c r="G45" s="535"/>
      <c r="H45" s="535"/>
      <c r="I45" s="536"/>
      <c r="J45" s="55">
        <f>SUM(J39:J44)</f>
        <v>528</v>
      </c>
      <c r="L45" s="621"/>
      <c r="M45" s="622"/>
      <c r="N45" s="622"/>
      <c r="O45" s="622"/>
      <c r="P45" s="622"/>
      <c r="Q45" s="622"/>
      <c r="R45" s="622"/>
      <c r="S45" s="622"/>
      <c r="T45" s="623"/>
      <c r="U45" s="232"/>
      <c r="V45" s="621"/>
      <c r="W45" s="622"/>
      <c r="X45" s="622"/>
      <c r="Y45" s="622"/>
      <c r="Z45" s="622"/>
      <c r="AA45" s="622"/>
      <c r="AB45" s="622"/>
      <c r="AC45" s="622"/>
      <c r="AD45" s="623"/>
      <c r="AE45" s="232"/>
      <c r="AF45" s="621"/>
      <c r="AG45" s="622"/>
      <c r="AH45" s="622"/>
      <c r="AI45" s="622"/>
      <c r="AJ45" s="622"/>
      <c r="AK45" s="622"/>
      <c r="AL45" s="622"/>
      <c r="AM45" s="622"/>
      <c r="AN45" s="623"/>
      <c r="AO45" s="232"/>
      <c r="AP45" s="621"/>
      <c r="AQ45" s="622"/>
      <c r="AR45" s="622"/>
      <c r="AS45" s="622"/>
      <c r="AT45" s="622"/>
      <c r="AU45" s="622"/>
      <c r="AV45" s="622"/>
      <c r="AW45" s="622"/>
      <c r="AX45" s="623"/>
    </row>
    <row r="46" spans="2:50" ht="19" x14ac:dyDescent="0.2">
      <c r="B46" s="529" t="s">
        <v>75</v>
      </c>
      <c r="C46" s="530"/>
      <c r="D46" s="530"/>
      <c r="E46" s="530"/>
      <c r="F46" s="530"/>
      <c r="G46" s="530"/>
      <c r="H46" s="530"/>
      <c r="I46" s="530"/>
      <c r="J46" s="531"/>
      <c r="L46" s="660" t="s">
        <v>75</v>
      </c>
      <c r="M46" s="661"/>
      <c r="N46" s="661"/>
      <c r="O46" s="661"/>
      <c r="P46" s="661"/>
      <c r="Q46" s="661"/>
      <c r="R46" s="661"/>
      <c r="S46" s="661"/>
      <c r="T46" s="662"/>
      <c r="U46" s="232"/>
      <c r="V46" s="660" t="s">
        <v>75</v>
      </c>
      <c r="W46" s="661"/>
      <c r="X46" s="661"/>
      <c r="Y46" s="661"/>
      <c r="Z46" s="661"/>
      <c r="AA46" s="661"/>
      <c r="AB46" s="661"/>
      <c r="AC46" s="661"/>
      <c r="AD46" s="662"/>
      <c r="AE46" s="232"/>
      <c r="AF46" s="660" t="s">
        <v>75</v>
      </c>
      <c r="AG46" s="661"/>
      <c r="AH46" s="661"/>
      <c r="AI46" s="661"/>
      <c r="AJ46" s="661"/>
      <c r="AK46" s="661"/>
      <c r="AL46" s="661"/>
      <c r="AM46" s="661"/>
      <c r="AN46" s="662"/>
      <c r="AO46" s="232"/>
      <c r="AP46" s="660" t="s">
        <v>75</v>
      </c>
      <c r="AQ46" s="661"/>
      <c r="AR46" s="661"/>
      <c r="AS46" s="661"/>
      <c r="AT46" s="661"/>
      <c r="AU46" s="661"/>
      <c r="AV46" s="661"/>
      <c r="AW46" s="661"/>
      <c r="AX46" s="662"/>
    </row>
    <row r="47" spans="2:50" ht="20" x14ac:dyDescent="0.2">
      <c r="B47" s="3">
        <v>4</v>
      </c>
      <c r="C47" s="562" t="s">
        <v>76</v>
      </c>
      <c r="D47" s="563"/>
      <c r="E47" s="563"/>
      <c r="F47" s="563"/>
      <c r="G47" s="563"/>
      <c r="H47" s="564"/>
      <c r="I47" s="3" t="s">
        <v>45</v>
      </c>
      <c r="J47" s="4" t="s">
        <v>14</v>
      </c>
      <c r="L47" s="85">
        <v>4</v>
      </c>
      <c r="M47" s="663" t="s">
        <v>76</v>
      </c>
      <c r="N47" s="664"/>
      <c r="O47" s="664"/>
      <c r="P47" s="664"/>
      <c r="Q47" s="664"/>
      <c r="R47" s="665"/>
      <c r="S47" s="85" t="s">
        <v>45</v>
      </c>
      <c r="T47" s="86" t="s">
        <v>14</v>
      </c>
      <c r="U47" s="232"/>
      <c r="V47" s="85">
        <v>4</v>
      </c>
      <c r="W47" s="663" t="s">
        <v>76</v>
      </c>
      <c r="X47" s="664"/>
      <c r="Y47" s="664"/>
      <c r="Z47" s="664"/>
      <c r="AA47" s="664"/>
      <c r="AB47" s="665"/>
      <c r="AC47" s="85" t="s">
        <v>45</v>
      </c>
      <c r="AD47" s="86" t="s">
        <v>14</v>
      </c>
      <c r="AE47" s="232"/>
      <c r="AF47" s="85">
        <v>4</v>
      </c>
      <c r="AG47" s="663" t="s">
        <v>76</v>
      </c>
      <c r="AH47" s="664"/>
      <c r="AI47" s="664"/>
      <c r="AJ47" s="664"/>
      <c r="AK47" s="664"/>
      <c r="AL47" s="665"/>
      <c r="AM47" s="85" t="s">
        <v>45</v>
      </c>
      <c r="AN47" s="86" t="s">
        <v>14</v>
      </c>
      <c r="AO47" s="232"/>
      <c r="AP47" s="85">
        <v>4</v>
      </c>
      <c r="AQ47" s="663" t="s">
        <v>76</v>
      </c>
      <c r="AR47" s="664"/>
      <c r="AS47" s="664"/>
      <c r="AT47" s="664"/>
      <c r="AU47" s="664"/>
      <c r="AV47" s="665"/>
      <c r="AW47" s="85" t="s">
        <v>45</v>
      </c>
      <c r="AX47" s="86" t="s">
        <v>14</v>
      </c>
    </row>
    <row r="48" spans="2:50" ht="19" x14ac:dyDescent="0.2">
      <c r="B48" s="12" t="s">
        <v>25</v>
      </c>
      <c r="C48" s="555" t="s">
        <v>77</v>
      </c>
      <c r="D48" s="555"/>
      <c r="E48" s="555"/>
      <c r="F48" s="555"/>
      <c r="G48" s="555"/>
      <c r="H48" s="555"/>
      <c r="I48" s="126"/>
      <c r="J48" s="5">
        <f>J21*I48</f>
        <v>0</v>
      </c>
      <c r="L48" s="105" t="s">
        <v>25</v>
      </c>
      <c r="M48" s="686" t="s">
        <v>77</v>
      </c>
      <c r="N48" s="686"/>
      <c r="O48" s="686"/>
      <c r="P48" s="686"/>
      <c r="Q48" s="686"/>
      <c r="R48" s="686"/>
      <c r="S48" s="52">
        <f>I48</f>
        <v>0</v>
      </c>
      <c r="T48" s="50">
        <f>T21*S48</f>
        <v>0</v>
      </c>
      <c r="U48" s="232"/>
      <c r="V48" s="105" t="s">
        <v>25</v>
      </c>
      <c r="W48" s="686" t="s">
        <v>77</v>
      </c>
      <c r="X48" s="686"/>
      <c r="Y48" s="686"/>
      <c r="Z48" s="686"/>
      <c r="AA48" s="686"/>
      <c r="AB48" s="686"/>
      <c r="AC48" s="52">
        <f>S48</f>
        <v>0</v>
      </c>
      <c r="AD48" s="50">
        <f>AD21*AC48</f>
        <v>0</v>
      </c>
      <c r="AE48" s="232"/>
      <c r="AF48" s="105" t="s">
        <v>25</v>
      </c>
      <c r="AG48" s="686" t="s">
        <v>77</v>
      </c>
      <c r="AH48" s="686"/>
      <c r="AI48" s="686"/>
      <c r="AJ48" s="686"/>
      <c r="AK48" s="686"/>
      <c r="AL48" s="686"/>
      <c r="AM48" s="52">
        <f>AC48</f>
        <v>0</v>
      </c>
      <c r="AN48" s="50">
        <f>AN21*AM48</f>
        <v>0</v>
      </c>
      <c r="AO48" s="232"/>
      <c r="AP48" s="105" t="s">
        <v>25</v>
      </c>
      <c r="AQ48" s="686" t="s">
        <v>77</v>
      </c>
      <c r="AR48" s="686"/>
      <c r="AS48" s="686"/>
      <c r="AT48" s="686"/>
      <c r="AU48" s="686"/>
      <c r="AV48" s="686"/>
      <c r="AW48" s="52">
        <f>AM48</f>
        <v>0</v>
      </c>
      <c r="AX48" s="50">
        <f>AX21*AW48</f>
        <v>0</v>
      </c>
    </row>
    <row r="49" spans="2:50" ht="19" x14ac:dyDescent="0.2">
      <c r="B49" s="12" t="s">
        <v>27</v>
      </c>
      <c r="C49" s="565" t="s">
        <v>78</v>
      </c>
      <c r="D49" s="566"/>
      <c r="E49" s="566"/>
      <c r="F49" s="566"/>
      <c r="G49" s="566"/>
      <c r="H49" s="567"/>
      <c r="I49" s="6">
        <f>I33*I48</f>
        <v>0</v>
      </c>
      <c r="J49" s="5">
        <f>I49*J21</f>
        <v>0</v>
      </c>
      <c r="L49" s="105" t="s">
        <v>27</v>
      </c>
      <c r="M49" s="666" t="s">
        <v>78</v>
      </c>
      <c r="N49" s="667"/>
      <c r="O49" s="667"/>
      <c r="P49" s="667"/>
      <c r="Q49" s="667"/>
      <c r="R49" s="668"/>
      <c r="S49" s="82">
        <f>I49</f>
        <v>0</v>
      </c>
      <c r="T49" s="50">
        <f>S49*T21</f>
        <v>0</v>
      </c>
      <c r="U49" s="232"/>
      <c r="V49" s="105" t="s">
        <v>27</v>
      </c>
      <c r="W49" s="666" t="s">
        <v>78</v>
      </c>
      <c r="X49" s="667"/>
      <c r="Y49" s="667"/>
      <c r="Z49" s="667"/>
      <c r="AA49" s="667"/>
      <c r="AB49" s="668"/>
      <c r="AC49" s="82">
        <f>S49</f>
        <v>0</v>
      </c>
      <c r="AD49" s="50">
        <f>AC49*AD21</f>
        <v>0</v>
      </c>
      <c r="AE49" s="232"/>
      <c r="AF49" s="105" t="s">
        <v>27</v>
      </c>
      <c r="AG49" s="666" t="s">
        <v>78</v>
      </c>
      <c r="AH49" s="667"/>
      <c r="AI49" s="667"/>
      <c r="AJ49" s="667"/>
      <c r="AK49" s="667"/>
      <c r="AL49" s="668"/>
      <c r="AM49" s="82">
        <f>AC49</f>
        <v>0</v>
      </c>
      <c r="AN49" s="50">
        <f>AM49*AN21</f>
        <v>0</v>
      </c>
      <c r="AO49" s="232"/>
      <c r="AP49" s="105" t="s">
        <v>27</v>
      </c>
      <c r="AQ49" s="666" t="s">
        <v>78</v>
      </c>
      <c r="AR49" s="667"/>
      <c r="AS49" s="667"/>
      <c r="AT49" s="667"/>
      <c r="AU49" s="667"/>
      <c r="AV49" s="668"/>
      <c r="AW49" s="82">
        <f>AM49</f>
        <v>0</v>
      </c>
      <c r="AX49" s="50">
        <f>AW49*AX21</f>
        <v>0</v>
      </c>
    </row>
    <row r="50" spans="2:50" ht="19" x14ac:dyDescent="0.2">
      <c r="B50" s="25" t="s">
        <v>29</v>
      </c>
      <c r="C50" s="555" t="s">
        <v>79</v>
      </c>
      <c r="D50" s="555"/>
      <c r="E50" s="555"/>
      <c r="F50" s="555"/>
      <c r="G50" s="555"/>
      <c r="H50" s="555"/>
      <c r="I50" s="16">
        <v>3.2000000000000001E-2</v>
      </c>
      <c r="J50" s="26">
        <f>I50*J21</f>
        <v>116.81728</v>
      </c>
      <c r="L50" s="106" t="s">
        <v>29</v>
      </c>
      <c r="M50" s="686" t="s">
        <v>79</v>
      </c>
      <c r="N50" s="686"/>
      <c r="O50" s="686"/>
      <c r="P50" s="686"/>
      <c r="Q50" s="686"/>
      <c r="R50" s="686"/>
      <c r="S50" s="52">
        <v>3.2000000000000001E-2</v>
      </c>
      <c r="T50" s="56">
        <f>S50*T21</f>
        <v>0.79648145454545471</v>
      </c>
      <c r="U50" s="232"/>
      <c r="V50" s="106" t="s">
        <v>29</v>
      </c>
      <c r="W50" s="686" t="s">
        <v>79</v>
      </c>
      <c r="X50" s="686"/>
      <c r="Y50" s="686"/>
      <c r="Z50" s="686"/>
      <c r="AA50" s="686"/>
      <c r="AB50" s="686"/>
      <c r="AC50" s="52">
        <v>3.2000000000000001E-2</v>
      </c>
      <c r="AD50" s="56">
        <f>AC50*AD21</f>
        <v>0.91595367272727291</v>
      </c>
      <c r="AE50" s="232"/>
      <c r="AF50" s="106" t="s">
        <v>29</v>
      </c>
      <c r="AG50" s="686" t="s">
        <v>79</v>
      </c>
      <c r="AH50" s="686"/>
      <c r="AI50" s="686"/>
      <c r="AJ50" s="686"/>
      <c r="AK50" s="686"/>
      <c r="AL50" s="686"/>
      <c r="AM50" s="52">
        <v>3.2000000000000001E-2</v>
      </c>
      <c r="AN50" s="56">
        <f>AM50*AN21</f>
        <v>1.0619752727272729</v>
      </c>
      <c r="AO50" s="232"/>
      <c r="AP50" s="106" t="s">
        <v>29</v>
      </c>
      <c r="AQ50" s="686" t="s">
        <v>79</v>
      </c>
      <c r="AR50" s="686"/>
      <c r="AS50" s="686"/>
      <c r="AT50" s="686"/>
      <c r="AU50" s="686"/>
      <c r="AV50" s="686"/>
      <c r="AW50" s="52">
        <v>3.2000000000000001E-2</v>
      </c>
      <c r="AX50" s="56">
        <f>AW50*AX21</f>
        <v>1.1814474909090911</v>
      </c>
    </row>
    <row r="51" spans="2:50" ht="19" x14ac:dyDescent="0.2">
      <c r="B51" s="25" t="s">
        <v>31</v>
      </c>
      <c r="C51" s="555" t="s">
        <v>80</v>
      </c>
      <c r="D51" s="555"/>
      <c r="E51" s="555"/>
      <c r="F51" s="555"/>
      <c r="G51" s="555"/>
      <c r="H51" s="555"/>
      <c r="I51" s="51">
        <v>1.0670000000000001E-2</v>
      </c>
      <c r="J51" s="26">
        <f>J21*I51</f>
        <v>38.951261800000005</v>
      </c>
      <c r="L51" s="106" t="s">
        <v>31</v>
      </c>
      <c r="M51" s="686" t="s">
        <v>80</v>
      </c>
      <c r="N51" s="686"/>
      <c r="O51" s="686"/>
      <c r="P51" s="686"/>
      <c r="Q51" s="686"/>
      <c r="R51" s="686"/>
      <c r="S51" s="107">
        <v>1.0670000000000001E-2</v>
      </c>
      <c r="T51" s="56">
        <f>T21*S51</f>
        <v>0.26557678500000004</v>
      </c>
      <c r="U51" s="232"/>
      <c r="V51" s="106" t="s">
        <v>31</v>
      </c>
      <c r="W51" s="686" t="s">
        <v>80</v>
      </c>
      <c r="X51" s="686"/>
      <c r="Y51" s="686"/>
      <c r="Z51" s="686"/>
      <c r="AA51" s="686"/>
      <c r="AB51" s="686"/>
      <c r="AC51" s="107">
        <v>1.0670000000000001E-2</v>
      </c>
      <c r="AD51" s="56">
        <f>AD21*AC51</f>
        <v>0.30541330275000006</v>
      </c>
      <c r="AE51" s="232"/>
      <c r="AF51" s="106" t="s">
        <v>31</v>
      </c>
      <c r="AG51" s="686" t="s">
        <v>80</v>
      </c>
      <c r="AH51" s="686"/>
      <c r="AI51" s="686"/>
      <c r="AJ51" s="686"/>
      <c r="AK51" s="686"/>
      <c r="AL51" s="686"/>
      <c r="AM51" s="107">
        <v>1.0670000000000001E-2</v>
      </c>
      <c r="AN51" s="56">
        <f>AN21*AM51</f>
        <v>0.35410238000000005</v>
      </c>
      <c r="AO51" s="232"/>
      <c r="AP51" s="106" t="s">
        <v>31</v>
      </c>
      <c r="AQ51" s="686" t="s">
        <v>80</v>
      </c>
      <c r="AR51" s="686"/>
      <c r="AS51" s="686"/>
      <c r="AT51" s="686"/>
      <c r="AU51" s="686"/>
      <c r="AV51" s="686"/>
      <c r="AW51" s="107">
        <v>1.0670000000000001E-2</v>
      </c>
      <c r="AX51" s="56">
        <f>AX21*AW51</f>
        <v>0.39393889775000007</v>
      </c>
    </row>
    <row r="52" spans="2:50" ht="19" x14ac:dyDescent="0.2">
      <c r="B52" s="12" t="s">
        <v>34</v>
      </c>
      <c r="C52" s="565" t="s">
        <v>81</v>
      </c>
      <c r="D52" s="566"/>
      <c r="E52" s="566"/>
      <c r="F52" s="566"/>
      <c r="G52" s="566"/>
      <c r="H52" s="567"/>
      <c r="I52" s="6">
        <f>I51*I36</f>
        <v>1.7925600000000001E-3</v>
      </c>
      <c r="J52" s="5">
        <f>J21*I52</f>
        <v>6.5438119824000003</v>
      </c>
      <c r="L52" s="105" t="s">
        <v>34</v>
      </c>
      <c r="M52" s="666" t="s">
        <v>81</v>
      </c>
      <c r="N52" s="667"/>
      <c r="O52" s="667"/>
      <c r="P52" s="667"/>
      <c r="Q52" s="667"/>
      <c r="R52" s="668"/>
      <c r="S52" s="82">
        <f>I52</f>
        <v>1.7925600000000001E-3</v>
      </c>
      <c r="T52" s="50">
        <f>T21*S52</f>
        <v>4.4616899880000012E-2</v>
      </c>
      <c r="U52" s="232"/>
      <c r="V52" s="105" t="s">
        <v>34</v>
      </c>
      <c r="W52" s="666" t="s">
        <v>81</v>
      </c>
      <c r="X52" s="667"/>
      <c r="Y52" s="667"/>
      <c r="Z52" s="667"/>
      <c r="AA52" s="667"/>
      <c r="AB52" s="668"/>
      <c r="AC52" s="82">
        <f>S52</f>
        <v>1.7925600000000001E-3</v>
      </c>
      <c r="AD52" s="50">
        <f>AD21*AC52</f>
        <v>5.1309434862000014E-2</v>
      </c>
      <c r="AE52" s="232"/>
      <c r="AF52" s="105" t="s">
        <v>34</v>
      </c>
      <c r="AG52" s="666" t="s">
        <v>81</v>
      </c>
      <c r="AH52" s="667"/>
      <c r="AI52" s="667"/>
      <c r="AJ52" s="667"/>
      <c r="AK52" s="667"/>
      <c r="AL52" s="668"/>
      <c r="AM52" s="82">
        <f>AC52</f>
        <v>1.7925600000000001E-3</v>
      </c>
      <c r="AN52" s="50">
        <f>AN21*AM52</f>
        <v>5.9489199840000007E-2</v>
      </c>
      <c r="AO52" s="232"/>
      <c r="AP52" s="105" t="s">
        <v>34</v>
      </c>
      <c r="AQ52" s="666" t="s">
        <v>81</v>
      </c>
      <c r="AR52" s="667"/>
      <c r="AS52" s="667"/>
      <c r="AT52" s="667"/>
      <c r="AU52" s="667"/>
      <c r="AV52" s="668"/>
      <c r="AW52" s="82">
        <f>AM52</f>
        <v>1.7925600000000001E-3</v>
      </c>
      <c r="AX52" s="50">
        <f>AX21*AW52</f>
        <v>6.6181734822000016E-2</v>
      </c>
    </row>
    <row r="53" spans="2:50" ht="19" x14ac:dyDescent="0.2">
      <c r="B53" s="532" t="s">
        <v>48</v>
      </c>
      <c r="C53" s="533"/>
      <c r="D53" s="533"/>
      <c r="E53" s="533"/>
      <c r="F53" s="533"/>
      <c r="G53" s="533"/>
      <c r="H53" s="534"/>
      <c r="I53" s="33">
        <f>SUM(I48:I52)</f>
        <v>4.4462559999999998E-2</v>
      </c>
      <c r="J53" s="15">
        <f>J48+J49+J50+J51+J52</f>
        <v>162.31235378240001</v>
      </c>
      <c r="L53" s="687" t="s">
        <v>48</v>
      </c>
      <c r="M53" s="698"/>
      <c r="N53" s="698"/>
      <c r="O53" s="698"/>
      <c r="P53" s="698"/>
      <c r="Q53" s="698"/>
      <c r="R53" s="699"/>
      <c r="S53" s="108">
        <f>SUM(S48:S52)</f>
        <v>4.4462559999999998E-2</v>
      </c>
      <c r="T53" s="55">
        <f>T48+T49+T50+T51+T52</f>
        <v>1.1066751394254548</v>
      </c>
      <c r="U53" s="232"/>
      <c r="V53" s="687" t="s">
        <v>48</v>
      </c>
      <c r="W53" s="698"/>
      <c r="X53" s="698"/>
      <c r="Y53" s="698"/>
      <c r="Z53" s="698"/>
      <c r="AA53" s="698"/>
      <c r="AB53" s="699"/>
      <c r="AC53" s="108">
        <f>SUM(AC48:AC52)</f>
        <v>4.4462559999999998E-2</v>
      </c>
      <c r="AD53" s="55">
        <f>AD48+AD49+AD50+AD51+AD52</f>
        <v>1.2726764103392729</v>
      </c>
      <c r="AE53" s="232"/>
      <c r="AF53" s="687" t="s">
        <v>48</v>
      </c>
      <c r="AG53" s="698"/>
      <c r="AH53" s="698"/>
      <c r="AI53" s="698"/>
      <c r="AJ53" s="698"/>
      <c r="AK53" s="698"/>
      <c r="AL53" s="699"/>
      <c r="AM53" s="108">
        <f>SUM(AM48:AM52)</f>
        <v>4.4462559999999998E-2</v>
      </c>
      <c r="AN53" s="55">
        <f>AN48+AN49+AN50+AN51+AN52</f>
        <v>1.4755668525672729</v>
      </c>
      <c r="AO53" s="232"/>
      <c r="AP53" s="687" t="s">
        <v>48</v>
      </c>
      <c r="AQ53" s="698"/>
      <c r="AR53" s="698"/>
      <c r="AS53" s="698"/>
      <c r="AT53" s="698"/>
      <c r="AU53" s="698"/>
      <c r="AV53" s="699"/>
      <c r="AW53" s="108">
        <f>SUM(AW48:AW52)</f>
        <v>4.4462559999999998E-2</v>
      </c>
      <c r="AX53" s="55">
        <f>AX48+AX49+AX50+AX51+AX52</f>
        <v>1.641568123481091</v>
      </c>
    </row>
    <row r="54" spans="2:50" ht="19" x14ac:dyDescent="0.2">
      <c r="B54" s="559" t="s">
        <v>82</v>
      </c>
      <c r="C54" s="560"/>
      <c r="D54" s="560"/>
      <c r="E54" s="560"/>
      <c r="F54" s="560"/>
      <c r="G54" s="560"/>
      <c r="H54" s="560"/>
      <c r="I54" s="560"/>
      <c r="J54" s="561"/>
      <c r="L54" s="675" t="s">
        <v>82</v>
      </c>
      <c r="M54" s="676"/>
      <c r="N54" s="676"/>
      <c r="O54" s="676"/>
      <c r="P54" s="676"/>
      <c r="Q54" s="676"/>
      <c r="R54" s="676"/>
      <c r="S54" s="676"/>
      <c r="T54" s="677"/>
      <c r="U54" s="232"/>
      <c r="V54" s="675" t="s">
        <v>82</v>
      </c>
      <c r="W54" s="676"/>
      <c r="X54" s="676"/>
      <c r="Y54" s="676"/>
      <c r="Z54" s="676"/>
      <c r="AA54" s="676"/>
      <c r="AB54" s="676"/>
      <c r="AC54" s="676"/>
      <c r="AD54" s="677"/>
      <c r="AE54" s="232"/>
      <c r="AF54" s="675" t="s">
        <v>82</v>
      </c>
      <c r="AG54" s="676"/>
      <c r="AH54" s="676"/>
      <c r="AI54" s="676"/>
      <c r="AJ54" s="676"/>
      <c r="AK54" s="676"/>
      <c r="AL54" s="676"/>
      <c r="AM54" s="676"/>
      <c r="AN54" s="677"/>
      <c r="AO54" s="232"/>
      <c r="AP54" s="675" t="s">
        <v>82</v>
      </c>
      <c r="AQ54" s="676"/>
      <c r="AR54" s="676"/>
      <c r="AS54" s="676"/>
      <c r="AT54" s="676"/>
      <c r="AU54" s="676"/>
      <c r="AV54" s="676"/>
      <c r="AW54" s="676"/>
      <c r="AX54" s="677"/>
    </row>
    <row r="55" spans="2:50" ht="19" x14ac:dyDescent="0.2">
      <c r="B55" s="9">
        <v>5</v>
      </c>
      <c r="C55" s="562" t="s">
        <v>83</v>
      </c>
      <c r="D55" s="563"/>
      <c r="E55" s="563"/>
      <c r="F55" s="563"/>
      <c r="G55" s="563"/>
      <c r="H55" s="563"/>
      <c r="I55" s="564"/>
      <c r="J55" s="11" t="s">
        <v>14</v>
      </c>
      <c r="L55" s="94">
        <v>5</v>
      </c>
      <c r="M55" s="663" t="s">
        <v>83</v>
      </c>
      <c r="N55" s="664"/>
      <c r="O55" s="664"/>
      <c r="P55" s="664"/>
      <c r="Q55" s="664"/>
      <c r="R55" s="664"/>
      <c r="S55" s="665"/>
      <c r="T55" s="96" t="s">
        <v>14</v>
      </c>
      <c r="U55" s="232"/>
      <c r="V55" s="94">
        <v>5</v>
      </c>
      <c r="W55" s="663" t="s">
        <v>83</v>
      </c>
      <c r="X55" s="664"/>
      <c r="Y55" s="664"/>
      <c r="Z55" s="664"/>
      <c r="AA55" s="664"/>
      <c r="AB55" s="664"/>
      <c r="AC55" s="665"/>
      <c r="AD55" s="96" t="s">
        <v>14</v>
      </c>
      <c r="AE55" s="232"/>
      <c r="AF55" s="94">
        <v>5</v>
      </c>
      <c r="AG55" s="663" t="s">
        <v>83</v>
      </c>
      <c r="AH55" s="664"/>
      <c r="AI55" s="664"/>
      <c r="AJ55" s="664"/>
      <c r="AK55" s="664"/>
      <c r="AL55" s="664"/>
      <c r="AM55" s="665"/>
      <c r="AN55" s="96" t="s">
        <v>14</v>
      </c>
      <c r="AO55" s="232"/>
      <c r="AP55" s="94">
        <v>5</v>
      </c>
      <c r="AQ55" s="663" t="s">
        <v>83</v>
      </c>
      <c r="AR55" s="664"/>
      <c r="AS55" s="664"/>
      <c r="AT55" s="664"/>
      <c r="AU55" s="664"/>
      <c r="AV55" s="664"/>
      <c r="AW55" s="665"/>
      <c r="AX55" s="96" t="s">
        <v>14</v>
      </c>
    </row>
    <row r="56" spans="2:50" ht="19" customHeight="1" x14ac:dyDescent="0.2">
      <c r="B56" s="12" t="s">
        <v>25</v>
      </c>
      <c r="C56" s="565" t="s">
        <v>84</v>
      </c>
      <c r="D56" s="566"/>
      <c r="E56" s="566"/>
      <c r="F56" s="566"/>
      <c r="G56" s="566"/>
      <c r="H56" s="566"/>
      <c r="I56" s="567"/>
      <c r="J56" s="53">
        <f>'Insumos Não Depreciáveis'!G17</f>
        <v>0</v>
      </c>
      <c r="L56" s="624" t="s">
        <v>212</v>
      </c>
      <c r="M56" s="625"/>
      <c r="N56" s="625"/>
      <c r="O56" s="625"/>
      <c r="P56" s="625"/>
      <c r="Q56" s="625"/>
      <c r="R56" s="625"/>
      <c r="S56" s="625"/>
      <c r="T56" s="626"/>
      <c r="U56" s="232"/>
      <c r="V56" s="624" t="s">
        <v>212</v>
      </c>
      <c r="W56" s="625"/>
      <c r="X56" s="625"/>
      <c r="Y56" s="625"/>
      <c r="Z56" s="625"/>
      <c r="AA56" s="625"/>
      <c r="AB56" s="625"/>
      <c r="AC56" s="625"/>
      <c r="AD56" s="626"/>
      <c r="AE56" s="232"/>
      <c r="AF56" s="624" t="s">
        <v>212</v>
      </c>
      <c r="AG56" s="625"/>
      <c r="AH56" s="625"/>
      <c r="AI56" s="625"/>
      <c r="AJ56" s="625"/>
      <c r="AK56" s="625"/>
      <c r="AL56" s="625"/>
      <c r="AM56" s="625"/>
      <c r="AN56" s="626"/>
      <c r="AO56" s="232"/>
      <c r="AP56" s="624" t="s">
        <v>212</v>
      </c>
      <c r="AQ56" s="625"/>
      <c r="AR56" s="625"/>
      <c r="AS56" s="625"/>
      <c r="AT56" s="625"/>
      <c r="AU56" s="625"/>
      <c r="AV56" s="625"/>
      <c r="AW56" s="625"/>
      <c r="AX56" s="626"/>
    </row>
    <row r="57" spans="2:50" ht="19" x14ac:dyDescent="0.2">
      <c r="B57" s="12" t="s">
        <v>27</v>
      </c>
      <c r="C57" s="593" t="s">
        <v>85</v>
      </c>
      <c r="D57" s="594"/>
      <c r="E57" s="594"/>
      <c r="F57" s="594"/>
      <c r="G57" s="594"/>
      <c r="H57" s="594"/>
      <c r="I57" s="595"/>
      <c r="J57" s="53">
        <f>'Insumos Depreciáveis'!G8</f>
        <v>-2.6041666666666668E-5</v>
      </c>
      <c r="L57" s="627"/>
      <c r="M57" s="628"/>
      <c r="N57" s="628"/>
      <c r="O57" s="628"/>
      <c r="P57" s="628"/>
      <c r="Q57" s="628"/>
      <c r="R57" s="628"/>
      <c r="S57" s="628"/>
      <c r="T57" s="629"/>
      <c r="U57" s="232"/>
      <c r="V57" s="627"/>
      <c r="W57" s="628"/>
      <c r="X57" s="628"/>
      <c r="Y57" s="628"/>
      <c r="Z57" s="628"/>
      <c r="AA57" s="628"/>
      <c r="AB57" s="628"/>
      <c r="AC57" s="628"/>
      <c r="AD57" s="629"/>
      <c r="AE57" s="232"/>
      <c r="AF57" s="627"/>
      <c r="AG57" s="628"/>
      <c r="AH57" s="628"/>
      <c r="AI57" s="628"/>
      <c r="AJ57" s="628"/>
      <c r="AK57" s="628"/>
      <c r="AL57" s="628"/>
      <c r="AM57" s="628"/>
      <c r="AN57" s="629"/>
      <c r="AO57" s="232"/>
      <c r="AP57" s="627"/>
      <c r="AQ57" s="628"/>
      <c r="AR57" s="628"/>
      <c r="AS57" s="628"/>
      <c r="AT57" s="628"/>
      <c r="AU57" s="628"/>
      <c r="AV57" s="628"/>
      <c r="AW57" s="628"/>
      <c r="AX57" s="629"/>
    </row>
    <row r="58" spans="2:50" ht="19" x14ac:dyDescent="0.2">
      <c r="B58" s="532" t="s">
        <v>48</v>
      </c>
      <c r="C58" s="535"/>
      <c r="D58" s="535"/>
      <c r="E58" s="535"/>
      <c r="F58" s="535"/>
      <c r="G58" s="535"/>
      <c r="H58" s="535"/>
      <c r="I58" s="536"/>
      <c r="J58" s="28">
        <f>J56+J57</f>
        <v>-2.6041666666666668E-5</v>
      </c>
      <c r="L58" s="630"/>
      <c r="M58" s="631"/>
      <c r="N58" s="631"/>
      <c r="O58" s="631"/>
      <c r="P58" s="631"/>
      <c r="Q58" s="631"/>
      <c r="R58" s="631"/>
      <c r="S58" s="631"/>
      <c r="T58" s="632"/>
      <c r="U58" s="232"/>
      <c r="V58" s="630"/>
      <c r="W58" s="631"/>
      <c r="X58" s="631"/>
      <c r="Y58" s="631"/>
      <c r="Z58" s="631"/>
      <c r="AA58" s="631"/>
      <c r="AB58" s="631"/>
      <c r="AC58" s="631"/>
      <c r="AD58" s="632"/>
      <c r="AE58" s="232"/>
      <c r="AF58" s="630"/>
      <c r="AG58" s="631"/>
      <c r="AH58" s="631"/>
      <c r="AI58" s="631"/>
      <c r="AJ58" s="631"/>
      <c r="AK58" s="631"/>
      <c r="AL58" s="631"/>
      <c r="AM58" s="631"/>
      <c r="AN58" s="632"/>
      <c r="AO58" s="232"/>
      <c r="AP58" s="630"/>
      <c r="AQ58" s="631"/>
      <c r="AR58" s="631"/>
      <c r="AS58" s="631"/>
      <c r="AT58" s="631"/>
      <c r="AU58" s="631"/>
      <c r="AV58" s="631"/>
      <c r="AW58" s="631"/>
      <c r="AX58" s="632"/>
    </row>
    <row r="59" spans="2:50" ht="19" x14ac:dyDescent="0.2">
      <c r="B59" s="529" t="s">
        <v>86</v>
      </c>
      <c r="C59" s="530"/>
      <c r="D59" s="530"/>
      <c r="E59" s="530"/>
      <c r="F59" s="530"/>
      <c r="G59" s="530"/>
      <c r="H59" s="530"/>
      <c r="I59" s="530"/>
      <c r="J59" s="531"/>
      <c r="L59" s="660" t="s">
        <v>86</v>
      </c>
      <c r="M59" s="661"/>
      <c r="N59" s="661"/>
      <c r="O59" s="661"/>
      <c r="P59" s="661"/>
      <c r="Q59" s="661"/>
      <c r="R59" s="661"/>
      <c r="S59" s="661"/>
      <c r="T59" s="662"/>
      <c r="U59" s="232"/>
      <c r="V59" s="660" t="s">
        <v>86</v>
      </c>
      <c r="W59" s="661"/>
      <c r="X59" s="661"/>
      <c r="Y59" s="661"/>
      <c r="Z59" s="661"/>
      <c r="AA59" s="661"/>
      <c r="AB59" s="661"/>
      <c r="AC59" s="661"/>
      <c r="AD59" s="662"/>
      <c r="AE59" s="232"/>
      <c r="AF59" s="660" t="s">
        <v>86</v>
      </c>
      <c r="AG59" s="661"/>
      <c r="AH59" s="661"/>
      <c r="AI59" s="661"/>
      <c r="AJ59" s="661"/>
      <c r="AK59" s="661"/>
      <c r="AL59" s="661"/>
      <c r="AM59" s="661"/>
      <c r="AN59" s="662"/>
      <c r="AO59" s="232"/>
      <c r="AP59" s="660" t="s">
        <v>86</v>
      </c>
      <c r="AQ59" s="661"/>
      <c r="AR59" s="661"/>
      <c r="AS59" s="661"/>
      <c r="AT59" s="661"/>
      <c r="AU59" s="661"/>
      <c r="AV59" s="661"/>
      <c r="AW59" s="661"/>
      <c r="AX59" s="662"/>
    </row>
    <row r="60" spans="2:50" ht="20" x14ac:dyDescent="0.2">
      <c r="B60" s="9">
        <v>6</v>
      </c>
      <c r="C60" s="596" t="s">
        <v>87</v>
      </c>
      <c r="D60" s="597"/>
      <c r="E60" s="597"/>
      <c r="F60" s="597"/>
      <c r="G60" s="597"/>
      <c r="H60" s="598"/>
      <c r="I60" s="10" t="s">
        <v>88</v>
      </c>
      <c r="J60" s="11" t="s">
        <v>14</v>
      </c>
      <c r="L60" s="94">
        <v>6</v>
      </c>
      <c r="M60" s="695" t="s">
        <v>87</v>
      </c>
      <c r="N60" s="696"/>
      <c r="O60" s="696"/>
      <c r="P60" s="696"/>
      <c r="Q60" s="696"/>
      <c r="R60" s="697"/>
      <c r="S60" s="95" t="s">
        <v>88</v>
      </c>
      <c r="T60" s="96" t="s">
        <v>14</v>
      </c>
      <c r="U60" s="232"/>
      <c r="V60" s="94">
        <v>6</v>
      </c>
      <c r="W60" s="695" t="s">
        <v>87</v>
      </c>
      <c r="X60" s="696"/>
      <c r="Y60" s="696"/>
      <c r="Z60" s="696"/>
      <c r="AA60" s="696"/>
      <c r="AB60" s="697"/>
      <c r="AC60" s="95" t="s">
        <v>88</v>
      </c>
      <c r="AD60" s="96" t="s">
        <v>14</v>
      </c>
      <c r="AE60" s="232"/>
      <c r="AF60" s="94">
        <v>6</v>
      </c>
      <c r="AG60" s="695" t="s">
        <v>87</v>
      </c>
      <c r="AH60" s="696"/>
      <c r="AI60" s="696"/>
      <c r="AJ60" s="696"/>
      <c r="AK60" s="696"/>
      <c r="AL60" s="697"/>
      <c r="AM60" s="95" t="s">
        <v>88</v>
      </c>
      <c r="AN60" s="96" t="s">
        <v>14</v>
      </c>
      <c r="AO60" s="232"/>
      <c r="AP60" s="94">
        <v>6</v>
      </c>
      <c r="AQ60" s="695" t="s">
        <v>87</v>
      </c>
      <c r="AR60" s="696"/>
      <c r="AS60" s="696"/>
      <c r="AT60" s="696"/>
      <c r="AU60" s="696"/>
      <c r="AV60" s="697"/>
      <c r="AW60" s="95" t="s">
        <v>88</v>
      </c>
      <c r="AX60" s="96" t="s">
        <v>14</v>
      </c>
    </row>
    <row r="61" spans="2:50" ht="19" x14ac:dyDescent="0.2">
      <c r="B61" s="21" t="s">
        <v>25</v>
      </c>
      <c r="C61" s="593" t="s">
        <v>89</v>
      </c>
      <c r="D61" s="594"/>
      <c r="E61" s="594"/>
      <c r="F61" s="594"/>
      <c r="G61" s="594"/>
      <c r="H61" s="595"/>
      <c r="I61" s="126"/>
      <c r="J61" s="37">
        <f>I61*J78</f>
        <v>0</v>
      </c>
      <c r="L61" s="97" t="s">
        <v>25</v>
      </c>
      <c r="M61" s="703" t="s">
        <v>89</v>
      </c>
      <c r="N61" s="704"/>
      <c r="O61" s="704"/>
      <c r="P61" s="704"/>
      <c r="Q61" s="704"/>
      <c r="R61" s="705"/>
      <c r="S61" s="82">
        <f>I61</f>
        <v>0</v>
      </c>
      <c r="T61" s="112">
        <f>S61*T78</f>
        <v>0</v>
      </c>
      <c r="U61" s="232"/>
      <c r="V61" s="97" t="s">
        <v>25</v>
      </c>
      <c r="W61" s="703" t="s">
        <v>89</v>
      </c>
      <c r="X61" s="704"/>
      <c r="Y61" s="704"/>
      <c r="Z61" s="704"/>
      <c r="AA61" s="704"/>
      <c r="AB61" s="705"/>
      <c r="AC61" s="82">
        <f>S61</f>
        <v>0</v>
      </c>
      <c r="AD61" s="112">
        <f>AC61*AD78</f>
        <v>0</v>
      </c>
      <c r="AE61" s="232"/>
      <c r="AF61" s="97" t="s">
        <v>25</v>
      </c>
      <c r="AG61" s="703" t="s">
        <v>89</v>
      </c>
      <c r="AH61" s="704"/>
      <c r="AI61" s="704"/>
      <c r="AJ61" s="704"/>
      <c r="AK61" s="704"/>
      <c r="AL61" s="705"/>
      <c r="AM61" s="82">
        <f>AC61</f>
        <v>0</v>
      </c>
      <c r="AN61" s="112">
        <f>AM61*AN78</f>
        <v>0</v>
      </c>
      <c r="AO61" s="232"/>
      <c r="AP61" s="97" t="s">
        <v>25</v>
      </c>
      <c r="AQ61" s="703" t="s">
        <v>89</v>
      </c>
      <c r="AR61" s="704"/>
      <c r="AS61" s="704"/>
      <c r="AT61" s="704"/>
      <c r="AU61" s="704"/>
      <c r="AV61" s="705"/>
      <c r="AW61" s="82">
        <f>AM61</f>
        <v>0</v>
      </c>
      <c r="AX61" s="112">
        <f>AW61*AX78</f>
        <v>0</v>
      </c>
    </row>
    <row r="62" spans="2:50" ht="19" x14ac:dyDescent="0.2">
      <c r="B62" s="21" t="s">
        <v>27</v>
      </c>
      <c r="C62" s="593" t="s">
        <v>90</v>
      </c>
      <c r="D62" s="594"/>
      <c r="E62" s="594"/>
      <c r="F62" s="594"/>
      <c r="G62" s="594"/>
      <c r="H62" s="595"/>
      <c r="I62" s="126"/>
      <c r="J62" s="5">
        <f>I62*(J78+J61)</f>
        <v>0</v>
      </c>
      <c r="L62" s="97" t="s">
        <v>27</v>
      </c>
      <c r="M62" s="703" t="s">
        <v>90</v>
      </c>
      <c r="N62" s="704"/>
      <c r="O62" s="704"/>
      <c r="P62" s="704"/>
      <c r="Q62" s="704"/>
      <c r="R62" s="705"/>
      <c r="S62" s="82">
        <f>I62</f>
        <v>0</v>
      </c>
      <c r="T62" s="5">
        <f>S62*(T78+T61)</f>
        <v>0</v>
      </c>
      <c r="U62" s="232"/>
      <c r="V62" s="97" t="s">
        <v>27</v>
      </c>
      <c r="W62" s="703" t="s">
        <v>90</v>
      </c>
      <c r="X62" s="704"/>
      <c r="Y62" s="704"/>
      <c r="Z62" s="704"/>
      <c r="AA62" s="704"/>
      <c r="AB62" s="705"/>
      <c r="AC62" s="82">
        <f>S62</f>
        <v>0</v>
      </c>
      <c r="AD62" s="5">
        <f>AC62*(AD78+AD61)</f>
        <v>0</v>
      </c>
      <c r="AE62" s="232"/>
      <c r="AF62" s="97" t="s">
        <v>27</v>
      </c>
      <c r="AG62" s="703" t="s">
        <v>90</v>
      </c>
      <c r="AH62" s="704"/>
      <c r="AI62" s="704"/>
      <c r="AJ62" s="704"/>
      <c r="AK62" s="704"/>
      <c r="AL62" s="705"/>
      <c r="AM62" s="82">
        <f>AC62</f>
        <v>0</v>
      </c>
      <c r="AN62" s="5">
        <f>AM62*(AN78+AN61)</f>
        <v>0</v>
      </c>
      <c r="AO62" s="232"/>
      <c r="AP62" s="97" t="s">
        <v>27</v>
      </c>
      <c r="AQ62" s="703" t="s">
        <v>90</v>
      </c>
      <c r="AR62" s="704"/>
      <c r="AS62" s="704"/>
      <c r="AT62" s="704"/>
      <c r="AU62" s="704"/>
      <c r="AV62" s="705"/>
      <c r="AW62" s="82">
        <f>AM62</f>
        <v>0</v>
      </c>
      <c r="AX62" s="5">
        <f>AW62*(AX78+AX61)</f>
        <v>0</v>
      </c>
    </row>
    <row r="63" spans="2:50" ht="19" x14ac:dyDescent="0.2">
      <c r="B63" s="21"/>
      <c r="C63" s="29"/>
      <c r="D63" s="30"/>
      <c r="E63" s="30"/>
      <c r="F63" s="30"/>
      <c r="G63" s="30"/>
      <c r="H63" s="31"/>
      <c r="I63" s="27" t="s">
        <v>91</v>
      </c>
      <c r="J63" s="32">
        <f>J73+J74+J75+J76+J77+J79++J61+J62</f>
        <v>5783.0317397087338</v>
      </c>
      <c r="L63" s="97"/>
      <c r="M63" s="109"/>
      <c r="N63" s="110"/>
      <c r="O63" s="110"/>
      <c r="P63" s="110"/>
      <c r="Q63" s="110"/>
      <c r="R63" s="111"/>
      <c r="S63" s="113" t="s">
        <v>91</v>
      </c>
      <c r="T63" s="114">
        <f>T73+T74+T75+T76+T77+T79++T61+T62</f>
        <v>35.829762039207274</v>
      </c>
      <c r="U63" s="232"/>
      <c r="V63" s="97"/>
      <c r="W63" s="109"/>
      <c r="X63" s="110"/>
      <c r="Y63" s="110"/>
      <c r="Z63" s="110"/>
      <c r="AA63" s="110"/>
      <c r="AB63" s="111"/>
      <c r="AC63" s="113" t="s">
        <v>91</v>
      </c>
      <c r="AD63" s="114">
        <f>AD73+AD74+AD75+AD76+AD77+AD79++AD61+AD62</f>
        <v>41.204226345088372</v>
      </c>
      <c r="AE63" s="232"/>
      <c r="AF63" s="97"/>
      <c r="AG63" s="109"/>
      <c r="AH63" s="110"/>
      <c r="AI63" s="110"/>
      <c r="AJ63" s="110"/>
      <c r="AK63" s="110"/>
      <c r="AL63" s="111"/>
      <c r="AM63" s="113" t="s">
        <v>91</v>
      </c>
      <c r="AN63" s="114">
        <f>AN73+AN74+AN75+AN76+AN77+AN79++AN61+AN62</f>
        <v>47.773016052276375</v>
      </c>
      <c r="AO63" s="232"/>
      <c r="AP63" s="97"/>
      <c r="AQ63" s="109"/>
      <c r="AR63" s="110"/>
      <c r="AS63" s="110"/>
      <c r="AT63" s="110"/>
      <c r="AU63" s="110"/>
      <c r="AV63" s="111"/>
      <c r="AW63" s="113" t="s">
        <v>91</v>
      </c>
      <c r="AX63" s="114">
        <f>AX73+AX74+AX75+AX76+AX77+AX79++AX61+AX62</f>
        <v>53.147480358157466</v>
      </c>
    </row>
    <row r="64" spans="2:50" ht="19" x14ac:dyDescent="0.2">
      <c r="B64" s="21" t="s">
        <v>29</v>
      </c>
      <c r="C64" s="593" t="s">
        <v>92</v>
      </c>
      <c r="D64" s="594"/>
      <c r="E64" s="594"/>
      <c r="F64" s="594"/>
      <c r="G64" s="594"/>
      <c r="H64" s="595"/>
      <c r="I64" s="6">
        <f>I66+I67+I68+I69</f>
        <v>0</v>
      </c>
      <c r="J64" s="5"/>
      <c r="L64" s="97" t="s">
        <v>29</v>
      </c>
      <c r="M64" s="703" t="s">
        <v>92</v>
      </c>
      <c r="N64" s="704"/>
      <c r="O64" s="704"/>
      <c r="P64" s="704"/>
      <c r="Q64" s="704"/>
      <c r="R64" s="705"/>
      <c r="S64" s="82">
        <f>I64</f>
        <v>0</v>
      </c>
      <c r="T64" s="50"/>
      <c r="U64" s="232"/>
      <c r="V64" s="97" t="s">
        <v>29</v>
      </c>
      <c r="W64" s="703" t="s">
        <v>92</v>
      </c>
      <c r="X64" s="704"/>
      <c r="Y64" s="704"/>
      <c r="Z64" s="704"/>
      <c r="AA64" s="704"/>
      <c r="AB64" s="705"/>
      <c r="AC64" s="82">
        <f>S64</f>
        <v>0</v>
      </c>
      <c r="AD64" s="50"/>
      <c r="AE64" s="232"/>
      <c r="AF64" s="97" t="s">
        <v>29</v>
      </c>
      <c r="AG64" s="703" t="s">
        <v>92</v>
      </c>
      <c r="AH64" s="704"/>
      <c r="AI64" s="704"/>
      <c r="AJ64" s="704"/>
      <c r="AK64" s="704"/>
      <c r="AL64" s="705"/>
      <c r="AM64" s="82">
        <f>AC64</f>
        <v>0</v>
      </c>
      <c r="AN64" s="50"/>
      <c r="AO64" s="232"/>
      <c r="AP64" s="97" t="s">
        <v>29</v>
      </c>
      <c r="AQ64" s="703" t="s">
        <v>92</v>
      </c>
      <c r="AR64" s="704"/>
      <c r="AS64" s="704"/>
      <c r="AT64" s="704"/>
      <c r="AU64" s="704"/>
      <c r="AV64" s="705"/>
      <c r="AW64" s="82">
        <f>AM64</f>
        <v>0</v>
      </c>
      <c r="AX64" s="50"/>
    </row>
    <row r="65" spans="2:50" ht="19" x14ac:dyDescent="0.2">
      <c r="B65" s="21"/>
      <c r="C65" s="593" t="s">
        <v>93</v>
      </c>
      <c r="D65" s="594"/>
      <c r="E65" s="594"/>
      <c r="F65" s="594"/>
      <c r="G65" s="594"/>
      <c r="H65" s="595"/>
      <c r="I65" s="6" t="s">
        <v>22</v>
      </c>
      <c r="J65" s="5" t="s">
        <v>22</v>
      </c>
      <c r="L65" s="97"/>
      <c r="M65" s="703" t="s">
        <v>93</v>
      </c>
      <c r="N65" s="704"/>
      <c r="O65" s="704"/>
      <c r="P65" s="704"/>
      <c r="Q65" s="704"/>
      <c r="R65" s="705"/>
      <c r="S65" s="82" t="s">
        <v>22</v>
      </c>
      <c r="T65" s="50" t="s">
        <v>22</v>
      </c>
      <c r="U65" s="232"/>
      <c r="V65" s="97"/>
      <c r="W65" s="703" t="s">
        <v>93</v>
      </c>
      <c r="X65" s="704"/>
      <c r="Y65" s="704"/>
      <c r="Z65" s="704"/>
      <c r="AA65" s="704"/>
      <c r="AB65" s="705"/>
      <c r="AC65" s="82" t="s">
        <v>22</v>
      </c>
      <c r="AD65" s="50" t="s">
        <v>22</v>
      </c>
      <c r="AE65" s="232"/>
      <c r="AF65" s="97"/>
      <c r="AG65" s="703" t="s">
        <v>93</v>
      </c>
      <c r="AH65" s="704"/>
      <c r="AI65" s="704"/>
      <c r="AJ65" s="704"/>
      <c r="AK65" s="704"/>
      <c r="AL65" s="705"/>
      <c r="AM65" s="82" t="s">
        <v>22</v>
      </c>
      <c r="AN65" s="50" t="s">
        <v>22</v>
      </c>
      <c r="AO65" s="232"/>
      <c r="AP65" s="97"/>
      <c r="AQ65" s="703" t="s">
        <v>93</v>
      </c>
      <c r="AR65" s="704"/>
      <c r="AS65" s="704"/>
      <c r="AT65" s="704"/>
      <c r="AU65" s="704"/>
      <c r="AV65" s="705"/>
      <c r="AW65" s="82" t="s">
        <v>22</v>
      </c>
      <c r="AX65" s="50" t="s">
        <v>22</v>
      </c>
    </row>
    <row r="66" spans="2:50" ht="19" x14ac:dyDescent="0.2">
      <c r="B66" s="21"/>
      <c r="C66" s="565" t="s">
        <v>94</v>
      </c>
      <c r="D66" s="566"/>
      <c r="E66" s="566"/>
      <c r="F66" s="566"/>
      <c r="G66" s="566"/>
      <c r="H66" s="567"/>
      <c r="I66" s="126"/>
      <c r="J66" s="5">
        <f>((J63/(1-I64)*I66))</f>
        <v>0</v>
      </c>
      <c r="L66" s="97"/>
      <c r="M66" s="666" t="s">
        <v>94</v>
      </c>
      <c r="N66" s="667"/>
      <c r="O66" s="667"/>
      <c r="P66" s="667"/>
      <c r="Q66" s="667"/>
      <c r="R66" s="668"/>
      <c r="S66" s="115">
        <f>I66</f>
        <v>0</v>
      </c>
      <c r="T66" s="50">
        <f>((T63/(1-S64)*S66))</f>
        <v>0</v>
      </c>
      <c r="U66" s="232"/>
      <c r="V66" s="97"/>
      <c r="W66" s="666" t="s">
        <v>94</v>
      </c>
      <c r="X66" s="667"/>
      <c r="Y66" s="667"/>
      <c r="Z66" s="667"/>
      <c r="AA66" s="667"/>
      <c r="AB66" s="668"/>
      <c r="AC66" s="115">
        <f>S66</f>
        <v>0</v>
      </c>
      <c r="AD66" s="50">
        <f>((AD63/(1-AC64)*AC66))</f>
        <v>0</v>
      </c>
      <c r="AE66" s="232"/>
      <c r="AF66" s="97"/>
      <c r="AG66" s="666" t="s">
        <v>94</v>
      </c>
      <c r="AH66" s="667"/>
      <c r="AI66" s="667"/>
      <c r="AJ66" s="667"/>
      <c r="AK66" s="667"/>
      <c r="AL66" s="668"/>
      <c r="AM66" s="115">
        <f>AC66</f>
        <v>0</v>
      </c>
      <c r="AN66" s="50">
        <f>((AN63/(1-AM64)*AM66))</f>
        <v>0</v>
      </c>
      <c r="AO66" s="232"/>
      <c r="AP66" s="97"/>
      <c r="AQ66" s="666" t="s">
        <v>94</v>
      </c>
      <c r="AR66" s="667"/>
      <c r="AS66" s="667"/>
      <c r="AT66" s="667"/>
      <c r="AU66" s="667"/>
      <c r="AV66" s="668"/>
      <c r="AW66" s="115">
        <f>AM66</f>
        <v>0</v>
      </c>
      <c r="AX66" s="50">
        <f>((AX63/(1-AW64)*AW66))</f>
        <v>0</v>
      </c>
    </row>
    <row r="67" spans="2:50" ht="19" x14ac:dyDescent="0.2">
      <c r="B67" s="21"/>
      <c r="C67" s="565" t="s">
        <v>95</v>
      </c>
      <c r="D67" s="566"/>
      <c r="E67" s="566"/>
      <c r="F67" s="566"/>
      <c r="G67" s="566"/>
      <c r="H67" s="567"/>
      <c r="I67" s="126"/>
      <c r="J67" s="5">
        <f>((J63/(1-I64)*I67))</f>
        <v>0</v>
      </c>
      <c r="L67" s="97"/>
      <c r="M67" s="666" t="s">
        <v>95</v>
      </c>
      <c r="N67" s="667"/>
      <c r="O67" s="667"/>
      <c r="P67" s="667"/>
      <c r="Q67" s="667"/>
      <c r="R67" s="668"/>
      <c r="S67" s="116">
        <f>I67</f>
        <v>0</v>
      </c>
      <c r="T67" s="50">
        <f>((T63/(1-S64)*S67))</f>
        <v>0</v>
      </c>
      <c r="U67" s="232"/>
      <c r="V67" s="97"/>
      <c r="W67" s="666" t="s">
        <v>95</v>
      </c>
      <c r="X67" s="667"/>
      <c r="Y67" s="667"/>
      <c r="Z67" s="667"/>
      <c r="AA67" s="667"/>
      <c r="AB67" s="668"/>
      <c r="AC67" s="116">
        <f>S67</f>
        <v>0</v>
      </c>
      <c r="AD67" s="50">
        <f>((AD63/(1-AC64)*AC67))</f>
        <v>0</v>
      </c>
      <c r="AE67" s="232"/>
      <c r="AF67" s="97"/>
      <c r="AG67" s="666" t="s">
        <v>95</v>
      </c>
      <c r="AH67" s="667"/>
      <c r="AI67" s="667"/>
      <c r="AJ67" s="667"/>
      <c r="AK67" s="667"/>
      <c r="AL67" s="668"/>
      <c r="AM67" s="116">
        <f>AC67</f>
        <v>0</v>
      </c>
      <c r="AN67" s="50">
        <f>((AN63/(1-AM64)*AM67))</f>
        <v>0</v>
      </c>
      <c r="AO67" s="232"/>
      <c r="AP67" s="97"/>
      <c r="AQ67" s="666" t="s">
        <v>95</v>
      </c>
      <c r="AR67" s="667"/>
      <c r="AS67" s="667"/>
      <c r="AT67" s="667"/>
      <c r="AU67" s="667"/>
      <c r="AV67" s="668"/>
      <c r="AW67" s="116">
        <f>AM67</f>
        <v>0</v>
      </c>
      <c r="AX67" s="50">
        <f>((AX63/(1-AW64)*AW67))</f>
        <v>0</v>
      </c>
    </row>
    <row r="68" spans="2:50" ht="19" x14ac:dyDescent="0.2">
      <c r="B68" s="21"/>
      <c r="C68" s="565" t="s">
        <v>96</v>
      </c>
      <c r="D68" s="566"/>
      <c r="E68" s="566"/>
      <c r="F68" s="566"/>
      <c r="G68" s="566"/>
      <c r="H68" s="567"/>
      <c r="I68" s="126"/>
      <c r="J68" s="5">
        <f>((J63/(1-I64))*I68)</f>
        <v>0</v>
      </c>
      <c r="L68" s="97"/>
      <c r="M68" s="666" t="s">
        <v>96</v>
      </c>
      <c r="N68" s="667"/>
      <c r="O68" s="667"/>
      <c r="P68" s="667"/>
      <c r="Q68" s="667"/>
      <c r="R68" s="668"/>
      <c r="S68" s="116">
        <f>I68</f>
        <v>0</v>
      </c>
      <c r="T68" s="50">
        <f>((T63/(1-S64))*S68)</f>
        <v>0</v>
      </c>
      <c r="U68" s="232"/>
      <c r="V68" s="97"/>
      <c r="W68" s="666" t="s">
        <v>96</v>
      </c>
      <c r="X68" s="667"/>
      <c r="Y68" s="667"/>
      <c r="Z68" s="667"/>
      <c r="AA68" s="667"/>
      <c r="AB68" s="668"/>
      <c r="AC68" s="116">
        <f>S68</f>
        <v>0</v>
      </c>
      <c r="AD68" s="50">
        <f>((AD63/(1-AC64))*AC68)</f>
        <v>0</v>
      </c>
      <c r="AE68" s="232"/>
      <c r="AF68" s="97"/>
      <c r="AG68" s="666" t="s">
        <v>96</v>
      </c>
      <c r="AH68" s="667"/>
      <c r="AI68" s="667"/>
      <c r="AJ68" s="667"/>
      <c r="AK68" s="667"/>
      <c r="AL68" s="668"/>
      <c r="AM68" s="116">
        <f>AC68</f>
        <v>0</v>
      </c>
      <c r="AN68" s="50">
        <f>((AN63/(1-AM64))*AM68)</f>
        <v>0</v>
      </c>
      <c r="AO68" s="232"/>
      <c r="AP68" s="97"/>
      <c r="AQ68" s="666" t="s">
        <v>96</v>
      </c>
      <c r="AR68" s="667"/>
      <c r="AS68" s="667"/>
      <c r="AT68" s="667"/>
      <c r="AU68" s="667"/>
      <c r="AV68" s="668"/>
      <c r="AW68" s="116">
        <f>AM68</f>
        <v>0</v>
      </c>
      <c r="AX68" s="50">
        <f>((AX63/(1-AW64))*AW68)</f>
        <v>0</v>
      </c>
    </row>
    <row r="69" spans="2:50" ht="19" x14ac:dyDescent="0.2">
      <c r="B69" s="21"/>
      <c r="C69" s="565" t="s">
        <v>265</v>
      </c>
      <c r="D69" s="566"/>
      <c r="E69" s="54"/>
      <c r="F69" s="54"/>
      <c r="G69" s="54"/>
      <c r="H69" s="54"/>
      <c r="I69" s="126"/>
      <c r="J69" s="5">
        <f>((J63/(1-I64)*I69))</f>
        <v>0</v>
      </c>
      <c r="L69" s="21"/>
      <c r="M69" s="565" t="s">
        <v>265</v>
      </c>
      <c r="N69" s="566"/>
      <c r="O69" s="133"/>
      <c r="P69" s="133"/>
      <c r="Q69" s="133"/>
      <c r="R69" s="133"/>
      <c r="S69" s="116">
        <f>I69</f>
        <v>0</v>
      </c>
      <c r="T69" s="5">
        <f>((T63/(1-S64)*S69))</f>
        <v>0</v>
      </c>
      <c r="U69" s="232"/>
      <c r="V69" s="21"/>
      <c r="W69" s="565" t="s">
        <v>265</v>
      </c>
      <c r="X69" s="566"/>
      <c r="Y69" s="133"/>
      <c r="Z69" s="133"/>
      <c r="AA69" s="133"/>
      <c r="AB69" s="133"/>
      <c r="AC69" s="116">
        <f>S69</f>
        <v>0</v>
      </c>
      <c r="AD69" s="5">
        <f>((AD63/(1-AC64)*AC69))</f>
        <v>0</v>
      </c>
      <c r="AE69" s="232"/>
      <c r="AF69" s="21"/>
      <c r="AG69" s="565" t="s">
        <v>265</v>
      </c>
      <c r="AH69" s="566"/>
      <c r="AI69" s="133"/>
      <c r="AJ69" s="133"/>
      <c r="AK69" s="133"/>
      <c r="AL69" s="133"/>
      <c r="AM69" s="116">
        <f>AC69</f>
        <v>0</v>
      </c>
      <c r="AN69" s="5">
        <f>((AN63/(1-AM64)*AM69))</f>
        <v>0</v>
      </c>
      <c r="AO69" s="232"/>
      <c r="AP69" s="21"/>
      <c r="AQ69" s="565" t="s">
        <v>265</v>
      </c>
      <c r="AR69" s="566"/>
      <c r="AS69" s="133"/>
      <c r="AT69" s="133"/>
      <c r="AU69" s="133"/>
      <c r="AV69" s="133"/>
      <c r="AW69" s="116">
        <f>AM69</f>
        <v>0</v>
      </c>
      <c r="AX69" s="5">
        <f>((AX63/(1-AW64)*AW69))</f>
        <v>0</v>
      </c>
    </row>
    <row r="70" spans="2:50" ht="19" x14ac:dyDescent="0.2">
      <c r="B70" s="532" t="s">
        <v>48</v>
      </c>
      <c r="C70" s="535"/>
      <c r="D70" s="535"/>
      <c r="E70" s="535"/>
      <c r="F70" s="535"/>
      <c r="G70" s="535"/>
      <c r="H70" s="535"/>
      <c r="I70" s="14">
        <f>I61+I62+I64</f>
        <v>0</v>
      </c>
      <c r="J70" s="15">
        <f>J61+J62+J66+J67+J68+J69</f>
        <v>0</v>
      </c>
      <c r="L70" s="687" t="s">
        <v>48</v>
      </c>
      <c r="M70" s="688"/>
      <c r="N70" s="688"/>
      <c r="O70" s="688"/>
      <c r="P70" s="688"/>
      <c r="Q70" s="688"/>
      <c r="R70" s="688"/>
      <c r="S70" s="99">
        <f>S61+S62+S64</f>
        <v>0</v>
      </c>
      <c r="T70" s="55">
        <f>T61+T62+T66+T67+T68</f>
        <v>0</v>
      </c>
      <c r="U70" s="232"/>
      <c r="V70" s="687" t="s">
        <v>48</v>
      </c>
      <c r="W70" s="688"/>
      <c r="X70" s="688"/>
      <c r="Y70" s="688"/>
      <c r="Z70" s="688"/>
      <c r="AA70" s="688"/>
      <c r="AB70" s="688"/>
      <c r="AC70" s="99">
        <f>AC61+AC62+AC64</f>
        <v>0</v>
      </c>
      <c r="AD70" s="55">
        <f>AD61+AD62+AD66+AD67+AD68</f>
        <v>0</v>
      </c>
      <c r="AE70" s="232"/>
      <c r="AF70" s="687" t="s">
        <v>48</v>
      </c>
      <c r="AG70" s="688"/>
      <c r="AH70" s="688"/>
      <c r="AI70" s="688"/>
      <c r="AJ70" s="688"/>
      <c r="AK70" s="688"/>
      <c r="AL70" s="688"/>
      <c r="AM70" s="99">
        <f>AM61+AM62+AM64</f>
        <v>0</v>
      </c>
      <c r="AN70" s="55">
        <f>AN61+AN62+AN66+AN67+AN68</f>
        <v>0</v>
      </c>
      <c r="AO70" s="232"/>
      <c r="AP70" s="687" t="s">
        <v>48</v>
      </c>
      <c r="AQ70" s="688"/>
      <c r="AR70" s="688"/>
      <c r="AS70" s="688"/>
      <c r="AT70" s="688"/>
      <c r="AU70" s="688"/>
      <c r="AV70" s="688"/>
      <c r="AW70" s="99">
        <f>AW61+AW62+AW64</f>
        <v>0</v>
      </c>
      <c r="AX70" s="55">
        <f>AX61+AX62+AX66+AX67+AX68</f>
        <v>0</v>
      </c>
    </row>
    <row r="71" spans="2:50" ht="19" x14ac:dyDescent="0.2">
      <c r="B71" s="606" t="s">
        <v>97</v>
      </c>
      <c r="C71" s="607"/>
      <c r="D71" s="607"/>
      <c r="E71" s="607"/>
      <c r="F71" s="607"/>
      <c r="G71" s="607"/>
      <c r="H71" s="607"/>
      <c r="I71" s="607"/>
      <c r="J71" s="608"/>
      <c r="L71" s="700" t="s">
        <v>97</v>
      </c>
      <c r="M71" s="701"/>
      <c r="N71" s="701"/>
      <c r="O71" s="701"/>
      <c r="P71" s="701"/>
      <c r="Q71" s="701"/>
      <c r="R71" s="701"/>
      <c r="S71" s="701"/>
      <c r="T71" s="702"/>
      <c r="U71" s="232"/>
      <c r="V71" s="700" t="s">
        <v>97</v>
      </c>
      <c r="W71" s="701"/>
      <c r="X71" s="701"/>
      <c r="Y71" s="701"/>
      <c r="Z71" s="701"/>
      <c r="AA71" s="701"/>
      <c r="AB71" s="701"/>
      <c r="AC71" s="701"/>
      <c r="AD71" s="702"/>
      <c r="AE71" s="232"/>
      <c r="AF71" s="700" t="s">
        <v>97</v>
      </c>
      <c r="AG71" s="701"/>
      <c r="AH71" s="701"/>
      <c r="AI71" s="701"/>
      <c r="AJ71" s="701"/>
      <c r="AK71" s="701"/>
      <c r="AL71" s="701"/>
      <c r="AM71" s="701"/>
      <c r="AN71" s="702"/>
      <c r="AO71" s="232"/>
      <c r="AP71" s="700" t="s">
        <v>97</v>
      </c>
      <c r="AQ71" s="701"/>
      <c r="AR71" s="701"/>
      <c r="AS71" s="701"/>
      <c r="AT71" s="701"/>
      <c r="AU71" s="701"/>
      <c r="AV71" s="701"/>
      <c r="AW71" s="701"/>
      <c r="AX71" s="702"/>
    </row>
    <row r="72" spans="2:50" ht="20" x14ac:dyDescent="0.2">
      <c r="B72" s="609" t="s">
        <v>98</v>
      </c>
      <c r="C72" s="609"/>
      <c r="D72" s="609"/>
      <c r="E72" s="609"/>
      <c r="F72" s="609"/>
      <c r="G72" s="609"/>
      <c r="H72" s="609"/>
      <c r="I72" s="609"/>
      <c r="J72" s="34" t="s">
        <v>14</v>
      </c>
      <c r="L72" s="709" t="s">
        <v>98</v>
      </c>
      <c r="M72" s="709"/>
      <c r="N72" s="709"/>
      <c r="O72" s="709"/>
      <c r="P72" s="709"/>
      <c r="Q72" s="709"/>
      <c r="R72" s="709"/>
      <c r="S72" s="709"/>
      <c r="T72" s="117" t="s">
        <v>14</v>
      </c>
      <c r="U72" s="232"/>
      <c r="V72" s="709" t="s">
        <v>98</v>
      </c>
      <c r="W72" s="709"/>
      <c r="X72" s="709"/>
      <c r="Y72" s="709"/>
      <c r="Z72" s="709"/>
      <c r="AA72" s="709"/>
      <c r="AB72" s="709"/>
      <c r="AC72" s="709"/>
      <c r="AD72" s="117" t="s">
        <v>14</v>
      </c>
      <c r="AE72" s="232"/>
      <c r="AF72" s="709" t="s">
        <v>98</v>
      </c>
      <c r="AG72" s="709"/>
      <c r="AH72" s="709"/>
      <c r="AI72" s="709"/>
      <c r="AJ72" s="709"/>
      <c r="AK72" s="709"/>
      <c r="AL72" s="709"/>
      <c r="AM72" s="709"/>
      <c r="AN72" s="117" t="s">
        <v>14</v>
      </c>
      <c r="AO72" s="232"/>
      <c r="AP72" s="709" t="s">
        <v>98</v>
      </c>
      <c r="AQ72" s="709"/>
      <c r="AR72" s="709"/>
      <c r="AS72" s="709"/>
      <c r="AT72" s="709"/>
      <c r="AU72" s="709"/>
      <c r="AV72" s="709"/>
      <c r="AW72" s="709"/>
      <c r="AX72" s="117" t="s">
        <v>14</v>
      </c>
    </row>
    <row r="73" spans="2:50" ht="20" x14ac:dyDescent="0.2">
      <c r="B73" s="35" t="s">
        <v>25</v>
      </c>
      <c r="C73" s="555" t="s">
        <v>99</v>
      </c>
      <c r="D73" s="555"/>
      <c r="E73" s="555"/>
      <c r="F73" s="555"/>
      <c r="G73" s="555"/>
      <c r="H73" s="555"/>
      <c r="I73" s="555"/>
      <c r="J73" s="20">
        <f>J21</f>
        <v>3650.54</v>
      </c>
      <c r="L73" s="118" t="s">
        <v>25</v>
      </c>
      <c r="M73" s="686" t="s">
        <v>99</v>
      </c>
      <c r="N73" s="686"/>
      <c r="O73" s="686"/>
      <c r="P73" s="686"/>
      <c r="Q73" s="686"/>
      <c r="R73" s="686"/>
      <c r="S73" s="686"/>
      <c r="T73" s="53">
        <f>T21</f>
        <v>24.890045454545458</v>
      </c>
      <c r="U73" s="232"/>
      <c r="V73" s="118" t="s">
        <v>25</v>
      </c>
      <c r="W73" s="686" t="s">
        <v>99</v>
      </c>
      <c r="X73" s="686"/>
      <c r="Y73" s="686"/>
      <c r="Z73" s="686"/>
      <c r="AA73" s="686"/>
      <c r="AB73" s="686"/>
      <c r="AC73" s="686"/>
      <c r="AD73" s="53">
        <f>AD21</f>
        <v>28.623552272727277</v>
      </c>
      <c r="AE73" s="232"/>
      <c r="AF73" s="118" t="s">
        <v>25</v>
      </c>
      <c r="AG73" s="686" t="s">
        <v>99</v>
      </c>
      <c r="AH73" s="686"/>
      <c r="AI73" s="686"/>
      <c r="AJ73" s="686"/>
      <c r="AK73" s="686"/>
      <c r="AL73" s="686"/>
      <c r="AM73" s="686"/>
      <c r="AN73" s="53">
        <f>AN21</f>
        <v>33.186727272727275</v>
      </c>
      <c r="AO73" s="232"/>
      <c r="AP73" s="118" t="s">
        <v>25</v>
      </c>
      <c r="AQ73" s="686" t="s">
        <v>99</v>
      </c>
      <c r="AR73" s="686"/>
      <c r="AS73" s="686"/>
      <c r="AT73" s="686"/>
      <c r="AU73" s="686"/>
      <c r="AV73" s="686"/>
      <c r="AW73" s="686"/>
      <c r="AX73" s="53">
        <f>AX21</f>
        <v>36.920234090909098</v>
      </c>
    </row>
    <row r="74" spans="2:50" ht="20" x14ac:dyDescent="0.2">
      <c r="B74" s="35" t="s">
        <v>27</v>
      </c>
      <c r="C74" s="555" t="s">
        <v>100</v>
      </c>
      <c r="D74" s="555"/>
      <c r="E74" s="555"/>
      <c r="F74" s="555"/>
      <c r="G74" s="555"/>
      <c r="H74" s="555"/>
      <c r="I74" s="555"/>
      <c r="J74" s="20">
        <f>J26</f>
        <v>709.66497600000002</v>
      </c>
      <c r="L74" s="118" t="s">
        <v>27</v>
      </c>
      <c r="M74" s="686" t="s">
        <v>100</v>
      </c>
      <c r="N74" s="686"/>
      <c r="O74" s="686"/>
      <c r="P74" s="686"/>
      <c r="Q74" s="686"/>
      <c r="R74" s="686"/>
      <c r="S74" s="686"/>
      <c r="T74" s="53">
        <f>T26</f>
        <v>4.8386248363636373</v>
      </c>
      <c r="U74" s="232"/>
      <c r="V74" s="118" t="s">
        <v>27</v>
      </c>
      <c r="W74" s="686" t="s">
        <v>100</v>
      </c>
      <c r="X74" s="686"/>
      <c r="Y74" s="686"/>
      <c r="Z74" s="686"/>
      <c r="AA74" s="686"/>
      <c r="AB74" s="686"/>
      <c r="AC74" s="686"/>
      <c r="AD74" s="53">
        <f>AD26</f>
        <v>5.564418561818183</v>
      </c>
      <c r="AE74" s="232"/>
      <c r="AF74" s="118" t="s">
        <v>27</v>
      </c>
      <c r="AG74" s="686" t="s">
        <v>100</v>
      </c>
      <c r="AH74" s="686"/>
      <c r="AI74" s="686"/>
      <c r="AJ74" s="686"/>
      <c r="AK74" s="686"/>
      <c r="AL74" s="686"/>
      <c r="AM74" s="686"/>
      <c r="AN74" s="53">
        <f>AN26</f>
        <v>6.4514997818181827</v>
      </c>
      <c r="AO74" s="232"/>
      <c r="AP74" s="118" t="s">
        <v>27</v>
      </c>
      <c r="AQ74" s="686" t="s">
        <v>100</v>
      </c>
      <c r="AR74" s="686"/>
      <c r="AS74" s="686"/>
      <c r="AT74" s="686"/>
      <c r="AU74" s="686"/>
      <c r="AV74" s="686"/>
      <c r="AW74" s="686"/>
      <c r="AX74" s="53">
        <f>AX26</f>
        <v>7.1772935072727284</v>
      </c>
    </row>
    <row r="75" spans="2:50" ht="20" x14ac:dyDescent="0.2">
      <c r="B75" s="35" t="s">
        <v>29</v>
      </c>
      <c r="C75" s="565" t="s">
        <v>101</v>
      </c>
      <c r="D75" s="566"/>
      <c r="E75" s="566"/>
      <c r="F75" s="566"/>
      <c r="G75" s="566"/>
      <c r="H75" s="566"/>
      <c r="I75" s="567"/>
      <c r="J75" s="20">
        <f>J36</f>
        <v>732.51443596799993</v>
      </c>
      <c r="L75" s="118" t="s">
        <v>29</v>
      </c>
      <c r="M75" s="666" t="s">
        <v>101</v>
      </c>
      <c r="N75" s="667"/>
      <c r="O75" s="667"/>
      <c r="P75" s="667"/>
      <c r="Q75" s="667"/>
      <c r="R75" s="667"/>
      <c r="S75" s="668"/>
      <c r="T75" s="53">
        <f>T36</f>
        <v>4.9944166088727275</v>
      </c>
      <c r="U75" s="232"/>
      <c r="V75" s="118" t="s">
        <v>29</v>
      </c>
      <c r="W75" s="666" t="s">
        <v>101</v>
      </c>
      <c r="X75" s="667"/>
      <c r="Y75" s="667"/>
      <c r="Z75" s="667"/>
      <c r="AA75" s="667"/>
      <c r="AB75" s="667"/>
      <c r="AC75" s="668"/>
      <c r="AD75" s="53">
        <f>AD36</f>
        <v>5.743579100203636</v>
      </c>
      <c r="AE75" s="232"/>
      <c r="AF75" s="118" t="s">
        <v>29</v>
      </c>
      <c r="AG75" s="666" t="s">
        <v>101</v>
      </c>
      <c r="AH75" s="667"/>
      <c r="AI75" s="667"/>
      <c r="AJ75" s="667"/>
      <c r="AK75" s="667"/>
      <c r="AL75" s="667"/>
      <c r="AM75" s="668"/>
      <c r="AN75" s="53">
        <f>AN36</f>
        <v>6.6592221451636373</v>
      </c>
      <c r="AO75" s="232"/>
      <c r="AP75" s="118" t="s">
        <v>29</v>
      </c>
      <c r="AQ75" s="666" t="s">
        <v>101</v>
      </c>
      <c r="AR75" s="667"/>
      <c r="AS75" s="667"/>
      <c r="AT75" s="667"/>
      <c r="AU75" s="667"/>
      <c r="AV75" s="667"/>
      <c r="AW75" s="668"/>
      <c r="AX75" s="53">
        <f>AX36</f>
        <v>7.4083846364945476</v>
      </c>
    </row>
    <row r="76" spans="2:50" ht="20" x14ac:dyDescent="0.2">
      <c r="B76" s="35" t="s">
        <v>31</v>
      </c>
      <c r="C76" s="555" t="s">
        <v>102</v>
      </c>
      <c r="D76" s="555"/>
      <c r="E76" s="555"/>
      <c r="F76" s="555"/>
      <c r="G76" s="555"/>
      <c r="H76" s="555"/>
      <c r="I76" s="555"/>
      <c r="J76" s="20">
        <f>J45</f>
        <v>528</v>
      </c>
      <c r="L76" s="118" t="s">
        <v>31</v>
      </c>
      <c r="M76" s="686" t="s">
        <v>102</v>
      </c>
      <c r="N76" s="686"/>
      <c r="O76" s="686"/>
      <c r="P76" s="686"/>
      <c r="Q76" s="686"/>
      <c r="R76" s="686"/>
      <c r="S76" s="686"/>
      <c r="T76" s="53">
        <f>T45</f>
        <v>0</v>
      </c>
      <c r="U76" s="232"/>
      <c r="V76" s="118" t="s">
        <v>31</v>
      </c>
      <c r="W76" s="686" t="s">
        <v>102</v>
      </c>
      <c r="X76" s="686"/>
      <c r="Y76" s="686"/>
      <c r="Z76" s="686"/>
      <c r="AA76" s="686"/>
      <c r="AB76" s="686"/>
      <c r="AC76" s="686"/>
      <c r="AD76" s="53">
        <f>AD45</f>
        <v>0</v>
      </c>
      <c r="AE76" s="232"/>
      <c r="AF76" s="118" t="s">
        <v>31</v>
      </c>
      <c r="AG76" s="686" t="s">
        <v>102</v>
      </c>
      <c r="AH76" s="686"/>
      <c r="AI76" s="686"/>
      <c r="AJ76" s="686"/>
      <c r="AK76" s="686"/>
      <c r="AL76" s="686"/>
      <c r="AM76" s="686"/>
      <c r="AN76" s="53">
        <f>AN45</f>
        <v>0</v>
      </c>
      <c r="AO76" s="232"/>
      <c r="AP76" s="118" t="s">
        <v>31</v>
      </c>
      <c r="AQ76" s="686" t="s">
        <v>102</v>
      </c>
      <c r="AR76" s="686"/>
      <c r="AS76" s="686"/>
      <c r="AT76" s="686"/>
      <c r="AU76" s="686"/>
      <c r="AV76" s="686"/>
      <c r="AW76" s="686"/>
      <c r="AX76" s="53">
        <f>AX45</f>
        <v>0</v>
      </c>
    </row>
    <row r="77" spans="2:50" ht="20" x14ac:dyDescent="0.2">
      <c r="B77" s="35" t="s">
        <v>34</v>
      </c>
      <c r="C77" s="555" t="s">
        <v>103</v>
      </c>
      <c r="D77" s="555"/>
      <c r="E77" s="555"/>
      <c r="F77" s="555"/>
      <c r="G77" s="555"/>
      <c r="H77" s="555"/>
      <c r="I77" s="555"/>
      <c r="J77" s="20">
        <f>J53</f>
        <v>162.31235378240001</v>
      </c>
      <c r="L77" s="118" t="s">
        <v>34</v>
      </c>
      <c r="M77" s="686" t="s">
        <v>103</v>
      </c>
      <c r="N77" s="686"/>
      <c r="O77" s="686"/>
      <c r="P77" s="686"/>
      <c r="Q77" s="686"/>
      <c r="R77" s="686"/>
      <c r="S77" s="686"/>
      <c r="T77" s="53">
        <f>T53</f>
        <v>1.1066751394254548</v>
      </c>
      <c r="U77" s="232"/>
      <c r="V77" s="118" t="s">
        <v>34</v>
      </c>
      <c r="W77" s="686" t="s">
        <v>103</v>
      </c>
      <c r="X77" s="686"/>
      <c r="Y77" s="686"/>
      <c r="Z77" s="686"/>
      <c r="AA77" s="686"/>
      <c r="AB77" s="686"/>
      <c r="AC77" s="686"/>
      <c r="AD77" s="53">
        <f>AD53</f>
        <v>1.2726764103392729</v>
      </c>
      <c r="AE77" s="232"/>
      <c r="AF77" s="118" t="s">
        <v>34</v>
      </c>
      <c r="AG77" s="686" t="s">
        <v>103</v>
      </c>
      <c r="AH77" s="686"/>
      <c r="AI77" s="686"/>
      <c r="AJ77" s="686"/>
      <c r="AK77" s="686"/>
      <c r="AL77" s="686"/>
      <c r="AM77" s="686"/>
      <c r="AN77" s="53">
        <f>AN53</f>
        <v>1.4755668525672729</v>
      </c>
      <c r="AO77" s="232"/>
      <c r="AP77" s="118" t="s">
        <v>34</v>
      </c>
      <c r="AQ77" s="686" t="s">
        <v>103</v>
      </c>
      <c r="AR77" s="686"/>
      <c r="AS77" s="686"/>
      <c r="AT77" s="686"/>
      <c r="AU77" s="686"/>
      <c r="AV77" s="686"/>
      <c r="AW77" s="686"/>
      <c r="AX77" s="53">
        <f>AX53</f>
        <v>1.641568123481091</v>
      </c>
    </row>
    <row r="78" spans="2:50" ht="19" customHeight="1" x14ac:dyDescent="0.2">
      <c r="B78" s="612" t="s">
        <v>104</v>
      </c>
      <c r="C78" s="613"/>
      <c r="D78" s="613"/>
      <c r="E78" s="613"/>
      <c r="F78" s="613"/>
      <c r="G78" s="613"/>
      <c r="H78" s="613"/>
      <c r="I78" s="614"/>
      <c r="J78" s="38">
        <f>SUM(J73:J77)</f>
        <v>5783.0317657504002</v>
      </c>
      <c r="L78" s="612" t="s">
        <v>104</v>
      </c>
      <c r="M78" s="613"/>
      <c r="N78" s="613"/>
      <c r="O78" s="613"/>
      <c r="P78" s="613"/>
      <c r="Q78" s="613"/>
      <c r="R78" s="613"/>
      <c r="S78" s="614"/>
      <c r="T78" s="119">
        <f>SUM(T73:T77)</f>
        <v>35.829762039207274</v>
      </c>
      <c r="U78" s="232"/>
      <c r="V78" s="612" t="s">
        <v>104</v>
      </c>
      <c r="W78" s="613"/>
      <c r="X78" s="613"/>
      <c r="Y78" s="613"/>
      <c r="Z78" s="613"/>
      <c r="AA78" s="613"/>
      <c r="AB78" s="613"/>
      <c r="AC78" s="614"/>
      <c r="AD78" s="119">
        <f>SUM(AD73:AD77)</f>
        <v>41.204226345088372</v>
      </c>
      <c r="AE78" s="232"/>
      <c r="AF78" s="612" t="s">
        <v>104</v>
      </c>
      <c r="AG78" s="613"/>
      <c r="AH78" s="613"/>
      <c r="AI78" s="613"/>
      <c r="AJ78" s="613"/>
      <c r="AK78" s="613"/>
      <c r="AL78" s="613"/>
      <c r="AM78" s="614"/>
      <c r="AN78" s="119">
        <f>SUM(AN73:AN77)</f>
        <v>47.773016052276375</v>
      </c>
      <c r="AO78" s="232"/>
      <c r="AP78" s="612" t="s">
        <v>104</v>
      </c>
      <c r="AQ78" s="613"/>
      <c r="AR78" s="613"/>
      <c r="AS78" s="613"/>
      <c r="AT78" s="613"/>
      <c r="AU78" s="613"/>
      <c r="AV78" s="613"/>
      <c r="AW78" s="614"/>
      <c r="AX78" s="119">
        <f>SUM(AX73:AX77)</f>
        <v>53.147480358157466</v>
      </c>
    </row>
    <row r="79" spans="2:50" ht="20" x14ac:dyDescent="0.2">
      <c r="B79" s="35" t="s">
        <v>36</v>
      </c>
      <c r="C79" s="555" t="s">
        <v>105</v>
      </c>
      <c r="D79" s="555"/>
      <c r="E79" s="555"/>
      <c r="F79" s="555"/>
      <c r="G79" s="555"/>
      <c r="H79" s="555"/>
      <c r="I79" s="555"/>
      <c r="J79" s="20">
        <f>J58</f>
        <v>-2.6041666666666668E-5</v>
      </c>
      <c r="L79" s="118" t="s">
        <v>36</v>
      </c>
      <c r="M79" s="686" t="s">
        <v>105</v>
      </c>
      <c r="N79" s="686"/>
      <c r="O79" s="686"/>
      <c r="P79" s="686"/>
      <c r="Q79" s="686"/>
      <c r="R79" s="686"/>
      <c r="S79" s="686"/>
      <c r="T79" s="53">
        <f>T58</f>
        <v>0</v>
      </c>
      <c r="U79" s="232"/>
      <c r="V79" s="118" t="s">
        <v>36</v>
      </c>
      <c r="W79" s="686" t="s">
        <v>105</v>
      </c>
      <c r="X79" s="686"/>
      <c r="Y79" s="686"/>
      <c r="Z79" s="686"/>
      <c r="AA79" s="686"/>
      <c r="AB79" s="686"/>
      <c r="AC79" s="686"/>
      <c r="AD79" s="53">
        <f>AD58</f>
        <v>0</v>
      </c>
      <c r="AE79" s="232"/>
      <c r="AF79" s="118" t="s">
        <v>36</v>
      </c>
      <c r="AG79" s="686" t="s">
        <v>105</v>
      </c>
      <c r="AH79" s="686"/>
      <c r="AI79" s="686"/>
      <c r="AJ79" s="686"/>
      <c r="AK79" s="686"/>
      <c r="AL79" s="686"/>
      <c r="AM79" s="686"/>
      <c r="AN79" s="53">
        <f>AN58</f>
        <v>0</v>
      </c>
      <c r="AO79" s="232"/>
      <c r="AP79" s="118" t="s">
        <v>36</v>
      </c>
      <c r="AQ79" s="686" t="s">
        <v>105</v>
      </c>
      <c r="AR79" s="686"/>
      <c r="AS79" s="686"/>
      <c r="AT79" s="686"/>
      <c r="AU79" s="686"/>
      <c r="AV79" s="686"/>
      <c r="AW79" s="686"/>
      <c r="AX79" s="53">
        <f>AX58</f>
        <v>0</v>
      </c>
    </row>
    <row r="80" spans="2:50" ht="20" x14ac:dyDescent="0.2">
      <c r="B80" s="35" t="s">
        <v>63</v>
      </c>
      <c r="C80" s="555" t="s">
        <v>106</v>
      </c>
      <c r="D80" s="555"/>
      <c r="E80" s="555"/>
      <c r="F80" s="555"/>
      <c r="G80" s="555"/>
      <c r="H80" s="555"/>
      <c r="I80" s="555"/>
      <c r="J80" s="20">
        <f>J70</f>
        <v>0</v>
      </c>
      <c r="L80" s="118" t="s">
        <v>63</v>
      </c>
      <c r="M80" s="686" t="s">
        <v>106</v>
      </c>
      <c r="N80" s="686"/>
      <c r="O80" s="686"/>
      <c r="P80" s="686"/>
      <c r="Q80" s="686"/>
      <c r="R80" s="686"/>
      <c r="S80" s="686"/>
      <c r="T80" s="53">
        <f>T70</f>
        <v>0</v>
      </c>
      <c r="U80" s="232"/>
      <c r="V80" s="118" t="s">
        <v>63</v>
      </c>
      <c r="W80" s="686" t="s">
        <v>106</v>
      </c>
      <c r="X80" s="686"/>
      <c r="Y80" s="686"/>
      <c r="Z80" s="686"/>
      <c r="AA80" s="686"/>
      <c r="AB80" s="686"/>
      <c r="AC80" s="686"/>
      <c r="AD80" s="53">
        <f>AD70</f>
        <v>0</v>
      </c>
      <c r="AE80" s="232"/>
      <c r="AF80" s="118" t="s">
        <v>63</v>
      </c>
      <c r="AG80" s="686" t="s">
        <v>106</v>
      </c>
      <c r="AH80" s="686"/>
      <c r="AI80" s="686"/>
      <c r="AJ80" s="686"/>
      <c r="AK80" s="686"/>
      <c r="AL80" s="686"/>
      <c r="AM80" s="686"/>
      <c r="AN80" s="53">
        <f>AN70</f>
        <v>0</v>
      </c>
      <c r="AO80" s="232"/>
      <c r="AP80" s="118" t="s">
        <v>63</v>
      </c>
      <c r="AQ80" s="686" t="s">
        <v>106</v>
      </c>
      <c r="AR80" s="686"/>
      <c r="AS80" s="686"/>
      <c r="AT80" s="686"/>
      <c r="AU80" s="686"/>
      <c r="AV80" s="686"/>
      <c r="AW80" s="686"/>
      <c r="AX80" s="53">
        <f>AX70</f>
        <v>0</v>
      </c>
    </row>
    <row r="81" spans="2:50" s="232" customFormat="1" ht="26" x14ac:dyDescent="0.3">
      <c r="B81" s="602" t="s">
        <v>282</v>
      </c>
      <c r="C81" s="602"/>
      <c r="D81" s="602"/>
      <c r="E81" s="602"/>
      <c r="F81" s="602"/>
      <c r="G81" s="602"/>
      <c r="H81" s="602"/>
      <c r="I81" s="602"/>
      <c r="J81" s="240">
        <f>SUM(J78:J80)</f>
        <v>5783.0317397087338</v>
      </c>
      <c r="L81" s="706" t="s">
        <v>242</v>
      </c>
      <c r="M81" s="707"/>
      <c r="N81" s="707"/>
      <c r="O81" s="707"/>
      <c r="P81" s="707"/>
      <c r="Q81" s="707"/>
      <c r="R81" s="707"/>
      <c r="S81" s="708"/>
      <c r="T81" s="240">
        <f>SUM(T78:T80)</f>
        <v>35.829762039207274</v>
      </c>
      <c r="V81" s="602" t="s">
        <v>285</v>
      </c>
      <c r="W81" s="602"/>
      <c r="X81" s="602"/>
      <c r="Y81" s="602"/>
      <c r="Z81" s="602"/>
      <c r="AA81" s="602"/>
      <c r="AB81" s="602"/>
      <c r="AC81" s="602"/>
      <c r="AD81" s="895">
        <f>SUM(AD78:AD80)</f>
        <v>41.204226345088372</v>
      </c>
      <c r="AF81" s="706" t="s">
        <v>284</v>
      </c>
      <c r="AG81" s="707"/>
      <c r="AH81" s="707"/>
      <c r="AI81" s="707"/>
      <c r="AJ81" s="707"/>
      <c r="AK81" s="707"/>
      <c r="AL81" s="707"/>
      <c r="AM81" s="708"/>
      <c r="AN81" s="240">
        <f>SUM(AN78:AN80)</f>
        <v>47.773016052276375</v>
      </c>
      <c r="AP81" s="706" t="s">
        <v>283</v>
      </c>
      <c r="AQ81" s="707"/>
      <c r="AR81" s="707"/>
      <c r="AS81" s="707"/>
      <c r="AT81" s="707"/>
      <c r="AU81" s="707"/>
      <c r="AV81" s="707"/>
      <c r="AW81" s="708"/>
      <c r="AX81" s="240">
        <f>SUM(AX78:AX80)</f>
        <v>53.147480358157466</v>
      </c>
    </row>
    <row r="82" spans="2:50" x14ac:dyDescent="0.2">
      <c r="B82" s="238"/>
      <c r="C82" s="238"/>
      <c r="D82" s="238"/>
      <c r="E82" s="238"/>
      <c r="F82" s="238"/>
      <c r="G82" s="238"/>
      <c r="H82" s="238"/>
      <c r="I82" s="238"/>
      <c r="J82" s="239"/>
    </row>
  </sheetData>
  <sheetProtection algorithmName="SHA-512" hashValue="2eV/dx4Bqv1DMwIpD8cQcDw7/nJvQ7dFgdmgeX+O4Zm/OtCTx+wB8K3zyrru5OiXH6ot+FQzg6MFfekFgEJvkA==" saltValue="IZ+kw/cyAOHnTwO1ZBBonA==" spinCount="100000" sheet="1" objects="1" scenarios="1"/>
  <mergeCells count="419">
    <mergeCell ref="AQ30:AV30"/>
    <mergeCell ref="AQ31:AV31"/>
    <mergeCell ref="AQ32:AV32"/>
    <mergeCell ref="AQ33:AV33"/>
    <mergeCell ref="AQ34:AV34"/>
    <mergeCell ref="W52:AB52"/>
    <mergeCell ref="V53:AB53"/>
    <mergeCell ref="V54:AD54"/>
    <mergeCell ref="W55:AC55"/>
    <mergeCell ref="W47:AB47"/>
    <mergeCell ref="AQ35:AV35"/>
    <mergeCell ref="AP36:AV36"/>
    <mergeCell ref="AP37:AX37"/>
    <mergeCell ref="AQ38:AW38"/>
    <mergeCell ref="AP81:AW81"/>
    <mergeCell ref="AQ76:AW76"/>
    <mergeCell ref="AQ77:AW77"/>
    <mergeCell ref="AQ79:AW79"/>
    <mergeCell ref="AQ80:AW80"/>
    <mergeCell ref="AP71:AX71"/>
    <mergeCell ref="AP72:AW72"/>
    <mergeCell ref="AQ73:AW73"/>
    <mergeCell ref="AQ74:AW74"/>
    <mergeCell ref="AQ75:AW75"/>
    <mergeCell ref="AP78:AW78"/>
    <mergeCell ref="AQ66:AV66"/>
    <mergeCell ref="AQ67:AV67"/>
    <mergeCell ref="AQ68:AV68"/>
    <mergeCell ref="AP70:AV70"/>
    <mergeCell ref="AQ60:AV60"/>
    <mergeCell ref="AQ61:AV61"/>
    <mergeCell ref="AQ62:AV62"/>
    <mergeCell ref="AQ64:AV64"/>
    <mergeCell ref="AQ65:AV65"/>
    <mergeCell ref="AQ69:AR69"/>
    <mergeCell ref="AP59:AX59"/>
    <mergeCell ref="AQ50:AV50"/>
    <mergeCell ref="AQ51:AV51"/>
    <mergeCell ref="AQ52:AV52"/>
    <mergeCell ref="AP53:AV53"/>
    <mergeCell ref="AP54:AX54"/>
    <mergeCell ref="AP46:AX46"/>
    <mergeCell ref="AQ47:AV47"/>
    <mergeCell ref="AQ48:AV48"/>
    <mergeCell ref="AQ49:AV49"/>
    <mergeCell ref="AQ55:AW55"/>
    <mergeCell ref="AP26:AV26"/>
    <mergeCell ref="AQ27:AV27"/>
    <mergeCell ref="AQ28:AV28"/>
    <mergeCell ref="AQ29:AV29"/>
    <mergeCell ref="AQ20:AU20"/>
    <mergeCell ref="AP21:AW21"/>
    <mergeCell ref="AP22:AX22"/>
    <mergeCell ref="AQ23:AV23"/>
    <mergeCell ref="AQ24:AV24"/>
    <mergeCell ref="AQ25:AV25"/>
    <mergeCell ref="AW15:AX15"/>
    <mergeCell ref="AQ16:AV16"/>
    <mergeCell ref="AW16:AX16"/>
    <mergeCell ref="AP17:AX17"/>
    <mergeCell ref="AQ12:AV12"/>
    <mergeCell ref="AW12:AX12"/>
    <mergeCell ref="AQ13:AV13"/>
    <mergeCell ref="AW13:AX13"/>
    <mergeCell ref="AQ14:AV14"/>
    <mergeCell ref="AW14:AX14"/>
    <mergeCell ref="AQ9:AV9"/>
    <mergeCell ref="AW9:AX9"/>
    <mergeCell ref="AQ10:AV10"/>
    <mergeCell ref="AW10:AX10"/>
    <mergeCell ref="AP11:AX11"/>
    <mergeCell ref="AG80:AM80"/>
    <mergeCell ref="AF81:AM81"/>
    <mergeCell ref="AP2:AX2"/>
    <mergeCell ref="AP3:AX3"/>
    <mergeCell ref="AP4:AX4"/>
    <mergeCell ref="AQ5:AV5"/>
    <mergeCell ref="AW5:AX5"/>
    <mergeCell ref="AQ6:AV6"/>
    <mergeCell ref="AW6:AX6"/>
    <mergeCell ref="AQ7:AV7"/>
    <mergeCell ref="AW7:AX7"/>
    <mergeCell ref="AQ8:AV8"/>
    <mergeCell ref="AW8:AX8"/>
    <mergeCell ref="AG75:AM75"/>
    <mergeCell ref="AG76:AM76"/>
    <mergeCell ref="AG77:AM77"/>
    <mergeCell ref="AQ18:AV18"/>
    <mergeCell ref="AQ19:AU19"/>
    <mergeCell ref="AQ15:AV15"/>
    <mergeCell ref="AG79:AM79"/>
    <mergeCell ref="AF70:AL70"/>
    <mergeCell ref="AF71:AN71"/>
    <mergeCell ref="AF72:AM72"/>
    <mergeCell ref="AG73:AM73"/>
    <mergeCell ref="AG74:AM74"/>
    <mergeCell ref="AG65:AL65"/>
    <mergeCell ref="AG66:AL66"/>
    <mergeCell ref="AG67:AL67"/>
    <mergeCell ref="AG68:AL68"/>
    <mergeCell ref="AG69:AH69"/>
    <mergeCell ref="AF78:AM78"/>
    <mergeCell ref="AG60:AL60"/>
    <mergeCell ref="AG61:AL61"/>
    <mergeCell ref="AG62:AL62"/>
    <mergeCell ref="AG64:AL64"/>
    <mergeCell ref="AF54:AN54"/>
    <mergeCell ref="AG55:AM55"/>
    <mergeCell ref="AG49:AL49"/>
    <mergeCell ref="AG50:AL50"/>
    <mergeCell ref="AG51:AL51"/>
    <mergeCell ref="AG52:AL52"/>
    <mergeCell ref="AF53:AL53"/>
    <mergeCell ref="AF36:AL36"/>
    <mergeCell ref="AF37:AN37"/>
    <mergeCell ref="AG38:AM38"/>
    <mergeCell ref="AG29:AL29"/>
    <mergeCell ref="AG30:AL30"/>
    <mergeCell ref="AG31:AL31"/>
    <mergeCell ref="AG32:AL32"/>
    <mergeCell ref="AG33:AL33"/>
    <mergeCell ref="AF59:AN59"/>
    <mergeCell ref="AF46:AN46"/>
    <mergeCell ref="AG47:AL47"/>
    <mergeCell ref="AG48:AL48"/>
    <mergeCell ref="AF26:AL26"/>
    <mergeCell ref="AG27:AL27"/>
    <mergeCell ref="AG28:AL28"/>
    <mergeCell ref="AG20:AK20"/>
    <mergeCell ref="AF21:AM21"/>
    <mergeCell ref="AF22:AN22"/>
    <mergeCell ref="AG23:AL23"/>
    <mergeCell ref="AG34:AL34"/>
    <mergeCell ref="AG35:AL35"/>
    <mergeCell ref="AG19:AK19"/>
    <mergeCell ref="AG14:AL14"/>
    <mergeCell ref="AM14:AN14"/>
    <mergeCell ref="AG15:AL15"/>
    <mergeCell ref="AM15:AN15"/>
    <mergeCell ref="AG16:AL16"/>
    <mergeCell ref="AM16:AN16"/>
    <mergeCell ref="AG24:AL24"/>
    <mergeCell ref="AG25:AL25"/>
    <mergeCell ref="AM13:AN13"/>
    <mergeCell ref="AG8:AL8"/>
    <mergeCell ref="AM8:AN8"/>
    <mergeCell ref="AG9:AL9"/>
    <mergeCell ref="AM9:AN9"/>
    <mergeCell ref="AG10:AL10"/>
    <mergeCell ref="AM10:AN10"/>
    <mergeCell ref="AF17:AN17"/>
    <mergeCell ref="AG18:AL18"/>
    <mergeCell ref="W79:AC79"/>
    <mergeCell ref="W80:AC80"/>
    <mergeCell ref="V81:AC81"/>
    <mergeCell ref="AF2:AN2"/>
    <mergeCell ref="AF3:AN3"/>
    <mergeCell ref="AF4:AN4"/>
    <mergeCell ref="AG5:AL5"/>
    <mergeCell ref="AM5:AN5"/>
    <mergeCell ref="AG6:AL6"/>
    <mergeCell ref="AM6:AN6"/>
    <mergeCell ref="AG7:AL7"/>
    <mergeCell ref="AM7:AN7"/>
    <mergeCell ref="W73:AC73"/>
    <mergeCell ref="W74:AC74"/>
    <mergeCell ref="W75:AC75"/>
    <mergeCell ref="W76:AC76"/>
    <mergeCell ref="W77:AC77"/>
    <mergeCell ref="W68:AB68"/>
    <mergeCell ref="V70:AB70"/>
    <mergeCell ref="V71:AD71"/>
    <mergeCell ref="AF11:AN11"/>
    <mergeCell ref="AG12:AL12"/>
    <mergeCell ref="AM12:AN12"/>
    <mergeCell ref="AG13:AL13"/>
    <mergeCell ref="V72:AC72"/>
    <mergeCell ref="W62:AB62"/>
    <mergeCell ref="W64:AB64"/>
    <mergeCell ref="W65:AB65"/>
    <mergeCell ref="W66:AB66"/>
    <mergeCell ref="W67:AB67"/>
    <mergeCell ref="V59:AD59"/>
    <mergeCell ref="W60:AB60"/>
    <mergeCell ref="W61:AB61"/>
    <mergeCell ref="W69:X69"/>
    <mergeCell ref="W48:AB48"/>
    <mergeCell ref="W49:AB49"/>
    <mergeCell ref="W50:AB50"/>
    <mergeCell ref="W51:AB51"/>
    <mergeCell ref="V46:AD46"/>
    <mergeCell ref="V37:AD37"/>
    <mergeCell ref="W38:AC38"/>
    <mergeCell ref="W32:AB32"/>
    <mergeCell ref="W33:AB33"/>
    <mergeCell ref="W34:AB34"/>
    <mergeCell ref="W35:AB35"/>
    <mergeCell ref="V36:AB36"/>
    <mergeCell ref="W15:AB15"/>
    <mergeCell ref="AC15:AD15"/>
    <mergeCell ref="W27:AB27"/>
    <mergeCell ref="W28:AB28"/>
    <mergeCell ref="W29:AB29"/>
    <mergeCell ref="W30:AB30"/>
    <mergeCell ref="W31:AB31"/>
    <mergeCell ref="V22:AD22"/>
    <mergeCell ref="W23:AB23"/>
    <mergeCell ref="W24:AB24"/>
    <mergeCell ref="W25:AB25"/>
    <mergeCell ref="V26:AB26"/>
    <mergeCell ref="V2:AD2"/>
    <mergeCell ref="V3:AD3"/>
    <mergeCell ref="W10:AB10"/>
    <mergeCell ref="AC10:AD10"/>
    <mergeCell ref="V11:AD11"/>
    <mergeCell ref="W12:AB12"/>
    <mergeCell ref="AC12:AD12"/>
    <mergeCell ref="W7:AB7"/>
    <mergeCell ref="AC7:AD7"/>
    <mergeCell ref="W8:AB8"/>
    <mergeCell ref="AC8:AD8"/>
    <mergeCell ref="W9:AB9"/>
    <mergeCell ref="AC9:AD9"/>
    <mergeCell ref="M80:S80"/>
    <mergeCell ref="L81:S81"/>
    <mergeCell ref="L72:S72"/>
    <mergeCell ref="M73:S73"/>
    <mergeCell ref="M74:S74"/>
    <mergeCell ref="M75:S75"/>
    <mergeCell ref="M76:S76"/>
    <mergeCell ref="L78:S78"/>
    <mergeCell ref="V4:AD4"/>
    <mergeCell ref="W5:AB5"/>
    <mergeCell ref="AC5:AD5"/>
    <mergeCell ref="W6:AB6"/>
    <mergeCell ref="AC6:AD6"/>
    <mergeCell ref="W20:AA20"/>
    <mergeCell ref="V21:AC21"/>
    <mergeCell ref="W16:AB16"/>
    <mergeCell ref="AC16:AD16"/>
    <mergeCell ref="V17:AD17"/>
    <mergeCell ref="W18:AB18"/>
    <mergeCell ref="W19:AA19"/>
    <mergeCell ref="W13:AB13"/>
    <mergeCell ref="AC13:AD13"/>
    <mergeCell ref="W14:AB14"/>
    <mergeCell ref="AC14:AD14"/>
    <mergeCell ref="L71:T71"/>
    <mergeCell ref="M61:R61"/>
    <mergeCell ref="M62:R62"/>
    <mergeCell ref="M64:R64"/>
    <mergeCell ref="M65:R65"/>
    <mergeCell ref="M66:R66"/>
    <mergeCell ref="M69:N69"/>
    <mergeCell ref="M77:S77"/>
    <mergeCell ref="M79:S79"/>
    <mergeCell ref="M60:R60"/>
    <mergeCell ref="M51:R51"/>
    <mergeCell ref="M52:R52"/>
    <mergeCell ref="L53:R53"/>
    <mergeCell ref="L54:T54"/>
    <mergeCell ref="M55:S55"/>
    <mergeCell ref="M67:R67"/>
    <mergeCell ref="M68:R68"/>
    <mergeCell ref="L70:R70"/>
    <mergeCell ref="L46:T46"/>
    <mergeCell ref="M47:R47"/>
    <mergeCell ref="M48:R48"/>
    <mergeCell ref="M49:R49"/>
    <mergeCell ref="M50:R50"/>
    <mergeCell ref="L36:R36"/>
    <mergeCell ref="L37:T37"/>
    <mergeCell ref="M38:S38"/>
    <mergeCell ref="L59:T59"/>
    <mergeCell ref="M31:R31"/>
    <mergeCell ref="M32:R32"/>
    <mergeCell ref="M33:R33"/>
    <mergeCell ref="M34:R34"/>
    <mergeCell ref="M35:R35"/>
    <mergeCell ref="L26:R26"/>
    <mergeCell ref="M27:R27"/>
    <mergeCell ref="M28:R28"/>
    <mergeCell ref="M29:R29"/>
    <mergeCell ref="M30:R30"/>
    <mergeCell ref="L21:S21"/>
    <mergeCell ref="L22:T22"/>
    <mergeCell ref="M23:R23"/>
    <mergeCell ref="M24:R24"/>
    <mergeCell ref="M25:R25"/>
    <mergeCell ref="M19:Q19"/>
    <mergeCell ref="M20:Q20"/>
    <mergeCell ref="M16:R16"/>
    <mergeCell ref="S16:T16"/>
    <mergeCell ref="L17:T17"/>
    <mergeCell ref="M18:R18"/>
    <mergeCell ref="M13:R13"/>
    <mergeCell ref="S13:T13"/>
    <mergeCell ref="M14:R14"/>
    <mergeCell ref="S14:T14"/>
    <mergeCell ref="M15:R15"/>
    <mergeCell ref="S15:T15"/>
    <mergeCell ref="M10:R10"/>
    <mergeCell ref="S10:T10"/>
    <mergeCell ref="L11:T11"/>
    <mergeCell ref="M12:R12"/>
    <mergeCell ref="S12:T12"/>
    <mergeCell ref="L2:T2"/>
    <mergeCell ref="L3:T3"/>
    <mergeCell ref="B2:J2"/>
    <mergeCell ref="B3:J3"/>
    <mergeCell ref="M7:R7"/>
    <mergeCell ref="S7:T7"/>
    <mergeCell ref="M8:R8"/>
    <mergeCell ref="S8:T8"/>
    <mergeCell ref="M9:R9"/>
    <mergeCell ref="S9:T9"/>
    <mergeCell ref="L4:T4"/>
    <mergeCell ref="M5:R5"/>
    <mergeCell ref="S5:T5"/>
    <mergeCell ref="M6:R6"/>
    <mergeCell ref="S6:T6"/>
    <mergeCell ref="C5:H5"/>
    <mergeCell ref="I5:J5"/>
    <mergeCell ref="B4:J4"/>
    <mergeCell ref="C7:H7"/>
    <mergeCell ref="I7:J7"/>
    <mergeCell ref="C6:H6"/>
    <mergeCell ref="I6:J6"/>
    <mergeCell ref="C9:H9"/>
    <mergeCell ref="I9:J9"/>
    <mergeCell ref="C8:H8"/>
    <mergeCell ref="I8:J8"/>
    <mergeCell ref="B11:J11"/>
    <mergeCell ref="C10:H10"/>
    <mergeCell ref="I10:J10"/>
    <mergeCell ref="C13:H13"/>
    <mergeCell ref="I13:J13"/>
    <mergeCell ref="C12:H12"/>
    <mergeCell ref="I12:J12"/>
    <mergeCell ref="C15:H15"/>
    <mergeCell ref="I15:J15"/>
    <mergeCell ref="C14:H14"/>
    <mergeCell ref="I14:J14"/>
    <mergeCell ref="B17:J17"/>
    <mergeCell ref="C16:H16"/>
    <mergeCell ref="I16:J16"/>
    <mergeCell ref="B21:I21"/>
    <mergeCell ref="C18:H18"/>
    <mergeCell ref="B19:B20"/>
    <mergeCell ref="C19:I20"/>
    <mergeCell ref="C24:H24"/>
    <mergeCell ref="C25:H25"/>
    <mergeCell ref="B22:J22"/>
    <mergeCell ref="C23:H23"/>
    <mergeCell ref="J19:J20"/>
    <mergeCell ref="C28:H28"/>
    <mergeCell ref="C29:H29"/>
    <mergeCell ref="B26:H26"/>
    <mergeCell ref="C27:H27"/>
    <mergeCell ref="C32:H32"/>
    <mergeCell ref="C33:H33"/>
    <mergeCell ref="C30:H30"/>
    <mergeCell ref="C31:H31"/>
    <mergeCell ref="B36:H36"/>
    <mergeCell ref="C47:H47"/>
    <mergeCell ref="C52:H52"/>
    <mergeCell ref="B53:H53"/>
    <mergeCell ref="C50:H50"/>
    <mergeCell ref="C51:H51"/>
    <mergeCell ref="C56:I56"/>
    <mergeCell ref="B37:J37"/>
    <mergeCell ref="C34:H34"/>
    <mergeCell ref="C35:H35"/>
    <mergeCell ref="C40:I40"/>
    <mergeCell ref="C41:I41"/>
    <mergeCell ref="C38:I38"/>
    <mergeCell ref="C39:I39"/>
    <mergeCell ref="C44:I44"/>
    <mergeCell ref="C42:I42"/>
    <mergeCell ref="C43:I43"/>
    <mergeCell ref="B81:I81"/>
    <mergeCell ref="C79:I79"/>
    <mergeCell ref="C80:I80"/>
    <mergeCell ref="C77:I77"/>
    <mergeCell ref="B70:H70"/>
    <mergeCell ref="C67:H67"/>
    <mergeCell ref="C68:H68"/>
    <mergeCell ref="B71:J71"/>
    <mergeCell ref="B72:I72"/>
    <mergeCell ref="C75:I75"/>
    <mergeCell ref="C76:I76"/>
    <mergeCell ref="C73:I73"/>
    <mergeCell ref="C74:I74"/>
    <mergeCell ref="C69:D69"/>
    <mergeCell ref="B78:I78"/>
    <mergeCell ref="V78:AC78"/>
    <mergeCell ref="B45:I45"/>
    <mergeCell ref="L39:T45"/>
    <mergeCell ref="V39:AD45"/>
    <mergeCell ref="AF39:AN45"/>
    <mergeCell ref="AP39:AX45"/>
    <mergeCell ref="L56:T58"/>
    <mergeCell ref="V56:AD58"/>
    <mergeCell ref="AF56:AN58"/>
    <mergeCell ref="AP56:AX58"/>
    <mergeCell ref="C57:I57"/>
    <mergeCell ref="B54:J54"/>
    <mergeCell ref="C55:I55"/>
    <mergeCell ref="C60:H60"/>
    <mergeCell ref="C61:H61"/>
    <mergeCell ref="B58:I58"/>
    <mergeCell ref="B59:J59"/>
    <mergeCell ref="C65:H65"/>
    <mergeCell ref="C66:H66"/>
    <mergeCell ref="C62:H62"/>
    <mergeCell ref="C64:H64"/>
    <mergeCell ref="C48:H48"/>
    <mergeCell ref="C49:H49"/>
    <mergeCell ref="B46:J46"/>
  </mergeCells>
  <phoneticPr fontId="52" type="noConversion"/>
  <conditionalFormatting sqref="B2:J2">
    <cfRule type="containsText" dxfId="53" priority="5" operator="containsText" text="INSERIR DADOS DA EMPRESA">
      <formula>NOT(ISERROR(SEARCH("INSERIR DADOS DA EMPRESA",B2)))</formula>
    </cfRule>
  </conditionalFormatting>
  <conditionalFormatting sqref="I28">
    <cfRule type="notContainsBlanks" dxfId="52" priority="6">
      <formula>LEN(TRIM(I28))&gt;0</formula>
    </cfRule>
    <cfRule type="containsBlanks" dxfId="51" priority="7">
      <formula>LEN(TRIM(I28))=0</formula>
    </cfRule>
  </conditionalFormatting>
  <conditionalFormatting sqref="I34">
    <cfRule type="notContainsBlanks" dxfId="50" priority="14">
      <formula>LEN(TRIM(I34))&gt;0</formula>
    </cfRule>
    <cfRule type="containsBlanks" dxfId="49" priority="15">
      <formula>LEN(TRIM(I34))=0</formula>
    </cfRule>
  </conditionalFormatting>
  <conditionalFormatting sqref="I48">
    <cfRule type="notContainsBlanks" dxfId="48" priority="8">
      <formula>LEN(TRIM(I48))&gt;0</formula>
    </cfRule>
    <cfRule type="containsBlanks" dxfId="47" priority="9">
      <formula>LEN(TRIM(I48))=0</formula>
    </cfRule>
  </conditionalFormatting>
  <conditionalFormatting sqref="I61:I62">
    <cfRule type="notContainsBlanks" dxfId="46" priority="20">
      <formula>LEN(TRIM(I61))&gt;0</formula>
    </cfRule>
    <cfRule type="containsBlanks" dxfId="45" priority="21">
      <formula>LEN(TRIM(I61))=0</formula>
    </cfRule>
  </conditionalFormatting>
  <conditionalFormatting sqref="I66:I69">
    <cfRule type="notContainsBlanks" dxfId="44" priority="22">
      <formula>LEN(TRIM(I66))&gt;0</formula>
    </cfRule>
    <cfRule type="containsBlanks" dxfId="43" priority="23">
      <formula>LEN(TRIM(I66))=0</formula>
    </cfRule>
  </conditionalFormatting>
  <conditionalFormatting sqref="I5:J6">
    <cfRule type="notContainsBlanks" dxfId="42" priority="12">
      <formula>LEN(TRIM(I5))&gt;0</formula>
    </cfRule>
    <cfRule type="containsBlanks" dxfId="41" priority="13">
      <formula>LEN(TRIM(I5))=0</formula>
    </cfRule>
  </conditionalFormatting>
  <conditionalFormatting sqref="I10:J10 I12:J13 I16:J16">
    <cfRule type="notContainsBlanks" dxfId="40" priority="10">
      <formula>LEN(TRIM(I10))&gt;0</formula>
    </cfRule>
    <cfRule type="containsBlanks" dxfId="39" priority="11">
      <formula>LEN(TRIM(I10))=0</formula>
    </cfRule>
  </conditionalFormatting>
  <conditionalFormatting sqref="J39">
    <cfRule type="notContainsBlanks" dxfId="38" priority="16">
      <formula>LEN(TRIM(J39))&gt;0</formula>
    </cfRule>
    <cfRule type="containsBlanks" dxfId="37" priority="17">
      <formula>LEN(TRIM(J39))=0</formula>
    </cfRule>
  </conditionalFormatting>
  <conditionalFormatting sqref="J41:J44">
    <cfRule type="notContainsBlanks" dxfId="36" priority="18">
      <formula>LEN(TRIM(J41))&gt;0</formula>
    </cfRule>
    <cfRule type="containsBlanks" dxfId="35" priority="19">
      <formula>LEN(TRIM(J41))=0</formula>
    </cfRule>
  </conditionalFormatting>
  <pageMargins left="0.511811024" right="0.511811024" top="0.78740157499999996" bottom="0.78740157499999996" header="0.31496062000000002" footer="0.31496062000000002"/>
  <pageSetup paperSize="9" scale="17" fitToHeight="6" orientation="portrait" r:id="rId1"/>
  <ignoredErrors>
    <ignoredError xmlns:x16r3="http://schemas.microsoft.com/office/spreadsheetml/2018/08/main" sqref="S5:T6 S12:T13 S10 S16" x16r3:misleadingForma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9199F-8A22-CD4F-9760-0275641F3FF1}">
  <sheetPr codeName="Planilha6">
    <tabColor theme="8" tint="0.59999389629810485"/>
    <pageSetUpPr fitToPage="1"/>
  </sheetPr>
  <dimension ref="B2:AD125"/>
  <sheetViews>
    <sheetView zoomScaleNormal="100" workbookViewId="0">
      <selection activeCell="B2" sqref="B2:J2"/>
    </sheetView>
  </sheetViews>
  <sheetFormatPr baseColWidth="10" defaultColWidth="8.83203125" defaultRowHeight="15" x14ac:dyDescent="0.2"/>
  <cols>
    <col min="1" max="1" width="2.83203125" style="60" customWidth="1"/>
    <col min="2" max="2" width="4.1640625" style="60" bestFit="1" customWidth="1"/>
    <col min="3" max="7" width="8.83203125" style="60"/>
    <col min="8" max="8" width="27.6640625" style="60" customWidth="1"/>
    <col min="9" max="9" width="16.33203125" style="60" customWidth="1"/>
    <col min="10" max="10" width="25.83203125" style="60" customWidth="1"/>
    <col min="11" max="11" width="2.83203125" style="60" customWidth="1"/>
    <col min="12" max="12" width="4.1640625" style="60" bestFit="1" customWidth="1"/>
    <col min="13" max="15" width="8.83203125" style="60"/>
    <col min="16" max="16" width="18.33203125" style="60" customWidth="1"/>
    <col min="17" max="17" width="8.83203125" style="60"/>
    <col min="18" max="18" width="10" style="60" customWidth="1"/>
    <col min="19" max="19" width="16.33203125" style="60" customWidth="1"/>
    <col min="20" max="20" width="25.83203125" style="60" customWidth="1"/>
    <col min="21" max="21" width="2.83203125" style="60" customWidth="1"/>
    <col min="22" max="22" width="4.1640625" style="60" bestFit="1" customWidth="1"/>
    <col min="23" max="25" width="8.83203125" style="60"/>
    <col min="26" max="26" width="20.33203125" style="60" customWidth="1"/>
    <col min="27" max="27" width="8.83203125" style="60"/>
    <col min="28" max="28" width="10" style="60" customWidth="1"/>
    <col min="29" max="29" width="16.33203125" style="60" customWidth="1"/>
    <col min="30" max="30" width="25.83203125" style="60" customWidth="1"/>
    <col min="31" max="16384" width="8.83203125" style="60"/>
  </cols>
  <sheetData>
    <row r="2" spans="2:30" ht="77" customHeight="1" x14ac:dyDescent="0.2">
      <c r="B2" s="610" t="s">
        <v>273</v>
      </c>
      <c r="C2" s="611"/>
      <c r="D2" s="611"/>
      <c r="E2" s="611"/>
      <c r="F2" s="611"/>
      <c r="G2" s="611"/>
      <c r="H2" s="611"/>
      <c r="I2" s="611"/>
      <c r="J2" s="611"/>
      <c r="L2" s="610" t="str">
        <f>B2</f>
        <v xml:space="preserve">INSERIR DADOS DA EMPRESA							</v>
      </c>
      <c r="M2" s="611"/>
      <c r="N2" s="611"/>
      <c r="O2" s="611"/>
      <c r="P2" s="611"/>
      <c r="Q2" s="611"/>
      <c r="R2" s="611"/>
      <c r="S2" s="611"/>
      <c r="T2" s="611"/>
      <c r="V2" s="610" t="str">
        <f>L2</f>
        <v xml:space="preserve">INSERIR DADOS DA EMPRESA							</v>
      </c>
      <c r="W2" s="611"/>
      <c r="X2" s="611"/>
      <c r="Y2" s="611"/>
      <c r="Z2" s="611"/>
      <c r="AA2" s="611"/>
      <c r="AB2" s="611"/>
      <c r="AC2" s="611"/>
      <c r="AD2" s="611"/>
    </row>
    <row r="3" spans="2:30" ht="19" x14ac:dyDescent="0.2">
      <c r="B3" s="570" t="s">
        <v>23</v>
      </c>
      <c r="C3" s="571"/>
      <c r="D3" s="571"/>
      <c r="E3" s="571"/>
      <c r="F3" s="571"/>
      <c r="G3" s="571"/>
      <c r="H3" s="571"/>
      <c r="I3" s="571"/>
      <c r="J3" s="572"/>
      <c r="L3" s="570" t="s">
        <v>23</v>
      </c>
      <c r="M3" s="571"/>
      <c r="N3" s="571"/>
      <c r="O3" s="571"/>
      <c r="P3" s="571"/>
      <c r="Q3" s="571"/>
      <c r="R3" s="571"/>
      <c r="S3" s="571"/>
      <c r="T3" s="572"/>
      <c r="V3" s="570" t="s">
        <v>23</v>
      </c>
      <c r="W3" s="571"/>
      <c r="X3" s="571"/>
      <c r="Y3" s="571"/>
      <c r="Z3" s="571"/>
      <c r="AA3" s="571"/>
      <c r="AB3" s="571"/>
      <c r="AC3" s="571"/>
      <c r="AD3" s="572"/>
    </row>
    <row r="4" spans="2:30" ht="19" x14ac:dyDescent="0.2">
      <c r="B4" s="574" t="s">
        <v>24</v>
      </c>
      <c r="C4" s="575"/>
      <c r="D4" s="575"/>
      <c r="E4" s="575"/>
      <c r="F4" s="575"/>
      <c r="G4" s="575"/>
      <c r="H4" s="575"/>
      <c r="I4" s="575"/>
      <c r="J4" s="576"/>
      <c r="L4" s="650" t="s">
        <v>24</v>
      </c>
      <c r="M4" s="651"/>
      <c r="N4" s="651"/>
      <c r="O4" s="651"/>
      <c r="P4" s="651"/>
      <c r="Q4" s="651"/>
      <c r="R4" s="651"/>
      <c r="S4" s="651"/>
      <c r="T4" s="652"/>
      <c r="U4" s="232"/>
      <c r="V4" s="650" t="s">
        <v>24</v>
      </c>
      <c r="W4" s="651"/>
      <c r="X4" s="651"/>
      <c r="Y4" s="651"/>
      <c r="Z4" s="651"/>
      <c r="AA4" s="651"/>
      <c r="AB4" s="651"/>
      <c r="AC4" s="651"/>
      <c r="AD4" s="652"/>
    </row>
    <row r="5" spans="2:30" ht="20" x14ac:dyDescent="0.2">
      <c r="B5" s="1" t="s">
        <v>25</v>
      </c>
      <c r="C5" s="556" t="s">
        <v>26</v>
      </c>
      <c r="D5" s="557"/>
      <c r="E5" s="557"/>
      <c r="F5" s="557"/>
      <c r="G5" s="557"/>
      <c r="H5" s="558"/>
      <c r="I5" s="577"/>
      <c r="J5" s="578"/>
      <c r="L5" s="83" t="s">
        <v>25</v>
      </c>
      <c r="M5" s="646" t="s">
        <v>26</v>
      </c>
      <c r="N5" s="647"/>
      <c r="O5" s="647"/>
      <c r="P5" s="647"/>
      <c r="Q5" s="647"/>
      <c r="R5" s="648"/>
      <c r="S5" s="711">
        <f t="shared" ref="S5:S10" si="0">I5</f>
        <v>0</v>
      </c>
      <c r="T5" s="712"/>
      <c r="U5" s="232"/>
      <c r="V5" s="83" t="s">
        <v>25</v>
      </c>
      <c r="W5" s="646" t="s">
        <v>26</v>
      </c>
      <c r="X5" s="647"/>
      <c r="Y5" s="647"/>
      <c r="Z5" s="647"/>
      <c r="AA5" s="647"/>
      <c r="AB5" s="648"/>
      <c r="AC5" s="711">
        <f>S5</f>
        <v>0</v>
      </c>
      <c r="AD5" s="712"/>
    </row>
    <row r="6" spans="2:30" ht="20" x14ac:dyDescent="0.2">
      <c r="B6" s="1" t="s">
        <v>27</v>
      </c>
      <c r="C6" s="556" t="s">
        <v>28</v>
      </c>
      <c r="D6" s="557"/>
      <c r="E6" s="557"/>
      <c r="F6" s="557"/>
      <c r="G6" s="557"/>
      <c r="H6" s="558"/>
      <c r="I6" s="577"/>
      <c r="J6" s="578"/>
      <c r="L6" s="83" t="s">
        <v>27</v>
      </c>
      <c r="M6" s="646" t="s">
        <v>28</v>
      </c>
      <c r="N6" s="647"/>
      <c r="O6" s="647"/>
      <c r="P6" s="647"/>
      <c r="Q6" s="647"/>
      <c r="R6" s="648"/>
      <c r="S6" s="711">
        <f t="shared" si="0"/>
        <v>0</v>
      </c>
      <c r="T6" s="712"/>
      <c r="U6" s="232"/>
      <c r="V6" s="83" t="s">
        <v>27</v>
      </c>
      <c r="W6" s="646" t="s">
        <v>28</v>
      </c>
      <c r="X6" s="647"/>
      <c r="Y6" s="647"/>
      <c r="Z6" s="647"/>
      <c r="AA6" s="647"/>
      <c r="AB6" s="648"/>
      <c r="AC6" s="711">
        <f t="shared" ref="AC6:AC10" si="1">S6</f>
        <v>0</v>
      </c>
      <c r="AD6" s="712"/>
    </row>
    <row r="7" spans="2:30" ht="20" x14ac:dyDescent="0.2">
      <c r="B7" s="1" t="s">
        <v>29</v>
      </c>
      <c r="C7" s="556" t="s">
        <v>30</v>
      </c>
      <c r="D7" s="557"/>
      <c r="E7" s="557"/>
      <c r="F7" s="557"/>
      <c r="G7" s="557"/>
      <c r="H7" s="558"/>
      <c r="I7" s="573">
        <v>4</v>
      </c>
      <c r="J7" s="572"/>
      <c r="L7" s="83" t="s">
        <v>29</v>
      </c>
      <c r="M7" s="646" t="s">
        <v>30</v>
      </c>
      <c r="N7" s="647"/>
      <c r="O7" s="647"/>
      <c r="P7" s="647"/>
      <c r="Q7" s="647"/>
      <c r="R7" s="648"/>
      <c r="S7" s="649">
        <f t="shared" si="0"/>
        <v>4</v>
      </c>
      <c r="T7" s="645"/>
      <c r="U7" s="232"/>
      <c r="V7" s="83" t="s">
        <v>29</v>
      </c>
      <c r="W7" s="646" t="s">
        <v>30</v>
      </c>
      <c r="X7" s="647"/>
      <c r="Y7" s="647"/>
      <c r="Z7" s="647"/>
      <c r="AA7" s="647"/>
      <c r="AB7" s="648"/>
      <c r="AC7" s="715">
        <f>S7</f>
        <v>4</v>
      </c>
      <c r="AD7" s="714"/>
    </row>
    <row r="8" spans="2:30" ht="20" x14ac:dyDescent="0.2">
      <c r="B8" s="1" t="s">
        <v>31</v>
      </c>
      <c r="C8" s="556" t="s">
        <v>32</v>
      </c>
      <c r="D8" s="557"/>
      <c r="E8" s="557"/>
      <c r="F8" s="557"/>
      <c r="G8" s="557"/>
      <c r="H8" s="558"/>
      <c r="I8" s="573" t="s">
        <v>111</v>
      </c>
      <c r="J8" s="572"/>
      <c r="L8" s="83" t="s">
        <v>31</v>
      </c>
      <c r="M8" s="646" t="s">
        <v>32</v>
      </c>
      <c r="N8" s="647"/>
      <c r="O8" s="647"/>
      <c r="P8" s="647"/>
      <c r="Q8" s="647"/>
      <c r="R8" s="648"/>
      <c r="S8" s="649" t="str">
        <f t="shared" si="0"/>
        <v>Supervisor</v>
      </c>
      <c r="T8" s="645"/>
      <c r="U8" s="232"/>
      <c r="V8" s="83" t="s">
        <v>31</v>
      </c>
      <c r="W8" s="646" t="s">
        <v>32</v>
      </c>
      <c r="X8" s="647"/>
      <c r="Y8" s="647"/>
      <c r="Z8" s="647"/>
      <c r="AA8" s="647"/>
      <c r="AB8" s="648"/>
      <c r="AC8" s="713" t="str">
        <f t="shared" si="1"/>
        <v>Supervisor</v>
      </c>
      <c r="AD8" s="714"/>
    </row>
    <row r="9" spans="2:30" ht="20" x14ac:dyDescent="0.2">
      <c r="B9" s="1" t="s">
        <v>34</v>
      </c>
      <c r="C9" s="556" t="s">
        <v>35</v>
      </c>
      <c r="D9" s="557"/>
      <c r="E9" s="557"/>
      <c r="F9" s="557"/>
      <c r="G9" s="557"/>
      <c r="H9" s="558"/>
      <c r="I9" s="573">
        <v>24</v>
      </c>
      <c r="J9" s="572"/>
      <c r="L9" s="83" t="s">
        <v>34</v>
      </c>
      <c r="M9" s="646" t="s">
        <v>35</v>
      </c>
      <c r="N9" s="647"/>
      <c r="O9" s="647"/>
      <c r="P9" s="647"/>
      <c r="Q9" s="647"/>
      <c r="R9" s="648"/>
      <c r="S9" s="649">
        <f t="shared" si="0"/>
        <v>24</v>
      </c>
      <c r="T9" s="645"/>
      <c r="U9" s="232"/>
      <c r="V9" s="83" t="s">
        <v>34</v>
      </c>
      <c r="W9" s="646" t="s">
        <v>35</v>
      </c>
      <c r="X9" s="647"/>
      <c r="Y9" s="647"/>
      <c r="Z9" s="647"/>
      <c r="AA9" s="647"/>
      <c r="AB9" s="648"/>
      <c r="AC9" s="715">
        <f t="shared" si="1"/>
        <v>24</v>
      </c>
      <c r="AD9" s="714"/>
    </row>
    <row r="10" spans="2:30" ht="20" x14ac:dyDescent="0.2">
      <c r="B10" s="1" t="s">
        <v>36</v>
      </c>
      <c r="C10" s="556" t="s">
        <v>37</v>
      </c>
      <c r="D10" s="557"/>
      <c r="E10" s="557"/>
      <c r="F10" s="557"/>
      <c r="G10" s="557"/>
      <c r="H10" s="558"/>
      <c r="I10" s="577"/>
      <c r="J10" s="578"/>
      <c r="L10" s="83" t="s">
        <v>36</v>
      </c>
      <c r="M10" s="646" t="s">
        <v>37</v>
      </c>
      <c r="N10" s="647"/>
      <c r="O10" s="647"/>
      <c r="P10" s="647"/>
      <c r="Q10" s="647"/>
      <c r="R10" s="648"/>
      <c r="S10" s="711">
        <f t="shared" si="0"/>
        <v>0</v>
      </c>
      <c r="T10" s="712"/>
      <c r="U10" s="232"/>
      <c r="V10" s="83" t="s">
        <v>36</v>
      </c>
      <c r="W10" s="646" t="s">
        <v>37</v>
      </c>
      <c r="X10" s="647"/>
      <c r="Y10" s="647"/>
      <c r="Z10" s="647"/>
      <c r="AA10" s="647"/>
      <c r="AB10" s="648"/>
      <c r="AC10" s="711">
        <f t="shared" si="1"/>
        <v>0</v>
      </c>
      <c r="AD10" s="712"/>
    </row>
    <row r="11" spans="2:30" ht="19" x14ac:dyDescent="0.2">
      <c r="B11" s="574" t="s">
        <v>38</v>
      </c>
      <c r="C11" s="575"/>
      <c r="D11" s="575"/>
      <c r="E11" s="575"/>
      <c r="F11" s="575"/>
      <c r="G11" s="575"/>
      <c r="H11" s="575"/>
      <c r="I11" s="575"/>
      <c r="J11" s="576"/>
      <c r="L11" s="650" t="s">
        <v>38</v>
      </c>
      <c r="M11" s="651"/>
      <c r="N11" s="651"/>
      <c r="O11" s="651"/>
      <c r="P11" s="651"/>
      <c r="Q11" s="651"/>
      <c r="R11" s="651"/>
      <c r="S11" s="651"/>
      <c r="T11" s="652"/>
      <c r="U11" s="232"/>
      <c r="V11" s="650" t="s">
        <v>38</v>
      </c>
      <c r="W11" s="651"/>
      <c r="X11" s="651"/>
      <c r="Y11" s="651"/>
      <c r="Z11" s="651"/>
      <c r="AA11" s="651"/>
      <c r="AB11" s="651"/>
      <c r="AC11" s="651"/>
      <c r="AD11" s="652"/>
    </row>
    <row r="12" spans="2:30" ht="38" customHeight="1" x14ac:dyDescent="0.2">
      <c r="B12" s="1">
        <v>1</v>
      </c>
      <c r="C12" s="556" t="s">
        <v>39</v>
      </c>
      <c r="D12" s="557"/>
      <c r="E12" s="557"/>
      <c r="F12" s="557"/>
      <c r="G12" s="557"/>
      <c r="H12" s="558"/>
      <c r="I12" s="577"/>
      <c r="J12" s="578"/>
      <c r="L12" s="83">
        <v>1</v>
      </c>
      <c r="M12" s="646" t="s">
        <v>39</v>
      </c>
      <c r="N12" s="647"/>
      <c r="O12" s="647"/>
      <c r="P12" s="647"/>
      <c r="Q12" s="647"/>
      <c r="R12" s="648"/>
      <c r="S12" s="711">
        <f>I12</f>
        <v>0</v>
      </c>
      <c r="T12" s="712"/>
      <c r="U12" s="232"/>
      <c r="V12" s="83">
        <v>1</v>
      </c>
      <c r="W12" s="646" t="s">
        <v>39</v>
      </c>
      <c r="X12" s="647"/>
      <c r="Y12" s="647"/>
      <c r="Z12" s="647"/>
      <c r="AA12" s="647"/>
      <c r="AB12" s="648"/>
      <c r="AC12" s="711">
        <f>S12</f>
        <v>0</v>
      </c>
      <c r="AD12" s="712"/>
    </row>
    <row r="13" spans="2:30" ht="19" x14ac:dyDescent="0.2">
      <c r="B13" s="1">
        <v>2</v>
      </c>
      <c r="C13" s="556" t="s">
        <v>40</v>
      </c>
      <c r="D13" s="557"/>
      <c r="E13" s="557"/>
      <c r="F13" s="557"/>
      <c r="G13" s="557"/>
      <c r="H13" s="558"/>
      <c r="I13" s="577"/>
      <c r="J13" s="578"/>
      <c r="L13" s="83">
        <v>2</v>
      </c>
      <c r="M13" s="646" t="s">
        <v>40</v>
      </c>
      <c r="N13" s="647"/>
      <c r="O13" s="647"/>
      <c r="P13" s="647"/>
      <c r="Q13" s="647"/>
      <c r="R13" s="648"/>
      <c r="S13" s="655">
        <f>I13</f>
        <v>0</v>
      </c>
      <c r="T13" s="656"/>
      <c r="U13" s="232"/>
      <c r="V13" s="83">
        <v>2</v>
      </c>
      <c r="W13" s="646" t="s">
        <v>40</v>
      </c>
      <c r="X13" s="647"/>
      <c r="Y13" s="647"/>
      <c r="Z13" s="647"/>
      <c r="AA13" s="647"/>
      <c r="AB13" s="648"/>
      <c r="AC13" s="655">
        <f>S13</f>
        <v>0</v>
      </c>
      <c r="AD13" s="656"/>
    </row>
    <row r="14" spans="2:30" ht="19" customHeight="1" x14ac:dyDescent="0.2">
      <c r="B14" s="1">
        <v>3</v>
      </c>
      <c r="C14" s="556" t="s">
        <v>202</v>
      </c>
      <c r="D14" s="557"/>
      <c r="E14" s="557"/>
      <c r="F14" s="557"/>
      <c r="G14" s="557"/>
      <c r="H14" s="558"/>
      <c r="I14" s="579">
        <v>3244.78</v>
      </c>
      <c r="J14" s="580"/>
      <c r="L14" s="83">
        <v>3</v>
      </c>
      <c r="M14" s="556" t="s">
        <v>202</v>
      </c>
      <c r="N14" s="557"/>
      <c r="O14" s="557"/>
      <c r="P14" s="557"/>
      <c r="Q14" s="557"/>
      <c r="R14" s="558"/>
      <c r="S14" s="579">
        <f>I14</f>
        <v>3244.78</v>
      </c>
      <c r="T14" s="580"/>
      <c r="U14" s="232"/>
      <c r="V14" s="83">
        <v>3</v>
      </c>
      <c r="W14" s="556" t="s">
        <v>202</v>
      </c>
      <c r="X14" s="557"/>
      <c r="Y14" s="557"/>
      <c r="Z14" s="557"/>
      <c r="AA14" s="557"/>
      <c r="AB14" s="558"/>
      <c r="AC14" s="579">
        <f>S14</f>
        <v>3244.78</v>
      </c>
      <c r="AD14" s="580"/>
    </row>
    <row r="15" spans="2:30" ht="19" x14ac:dyDescent="0.2">
      <c r="B15" s="1">
        <v>4</v>
      </c>
      <c r="C15" s="556" t="s">
        <v>41</v>
      </c>
      <c r="D15" s="557"/>
      <c r="E15" s="557"/>
      <c r="F15" s="557"/>
      <c r="G15" s="557"/>
      <c r="H15" s="558"/>
      <c r="I15" s="573" t="str">
        <f>I8</f>
        <v>Supervisor</v>
      </c>
      <c r="J15" s="572"/>
      <c r="L15" s="83">
        <v>4</v>
      </c>
      <c r="M15" s="646" t="s">
        <v>41</v>
      </c>
      <c r="N15" s="647"/>
      <c r="O15" s="647"/>
      <c r="P15" s="647"/>
      <c r="Q15" s="647"/>
      <c r="R15" s="648"/>
      <c r="S15" s="649" t="str">
        <f>I15</f>
        <v>Supervisor</v>
      </c>
      <c r="T15" s="645"/>
      <c r="U15" s="232"/>
      <c r="V15" s="83">
        <v>4</v>
      </c>
      <c r="W15" s="646" t="s">
        <v>41</v>
      </c>
      <c r="X15" s="647"/>
      <c r="Y15" s="647"/>
      <c r="Z15" s="647"/>
      <c r="AA15" s="647"/>
      <c r="AB15" s="648"/>
      <c r="AC15" s="649" t="str">
        <f>S15</f>
        <v>Supervisor</v>
      </c>
      <c r="AD15" s="645"/>
    </row>
    <row r="16" spans="2:30" ht="19" x14ac:dyDescent="0.25">
      <c r="B16" s="2">
        <v>5</v>
      </c>
      <c r="C16" s="556" t="s">
        <v>42</v>
      </c>
      <c r="D16" s="557"/>
      <c r="E16" s="557"/>
      <c r="F16" s="557"/>
      <c r="G16" s="557"/>
      <c r="H16" s="558"/>
      <c r="I16" s="577"/>
      <c r="J16" s="578"/>
      <c r="K16" s="233"/>
      <c r="L16" s="84">
        <v>5</v>
      </c>
      <c r="M16" s="646" t="s">
        <v>42</v>
      </c>
      <c r="N16" s="647"/>
      <c r="O16" s="647"/>
      <c r="P16" s="647"/>
      <c r="Q16" s="647"/>
      <c r="R16" s="648"/>
      <c r="S16" s="711">
        <f>I16</f>
        <v>0</v>
      </c>
      <c r="T16" s="712"/>
      <c r="U16" s="232"/>
      <c r="V16" s="84">
        <v>5</v>
      </c>
      <c r="W16" s="646" t="s">
        <v>42</v>
      </c>
      <c r="X16" s="647"/>
      <c r="Y16" s="647"/>
      <c r="Z16" s="647"/>
      <c r="AA16" s="647"/>
      <c r="AB16" s="648"/>
      <c r="AC16" s="711">
        <f>S16</f>
        <v>0</v>
      </c>
      <c r="AD16" s="712"/>
    </row>
    <row r="17" spans="2:30" ht="19" x14ac:dyDescent="0.2">
      <c r="B17" s="559" t="s">
        <v>43</v>
      </c>
      <c r="C17" s="560"/>
      <c r="D17" s="560"/>
      <c r="E17" s="560"/>
      <c r="F17" s="560"/>
      <c r="G17" s="560"/>
      <c r="H17" s="560"/>
      <c r="I17" s="560"/>
      <c r="J17" s="561"/>
      <c r="L17" s="675" t="s">
        <v>43</v>
      </c>
      <c r="M17" s="676"/>
      <c r="N17" s="676"/>
      <c r="O17" s="676"/>
      <c r="P17" s="676"/>
      <c r="Q17" s="676"/>
      <c r="R17" s="676"/>
      <c r="S17" s="676"/>
      <c r="T17" s="677"/>
      <c r="U17" s="232"/>
      <c r="V17" s="675" t="s">
        <v>43</v>
      </c>
      <c r="W17" s="676"/>
      <c r="X17" s="676"/>
      <c r="Y17" s="676"/>
      <c r="Z17" s="676"/>
      <c r="AA17" s="676"/>
      <c r="AB17" s="676"/>
      <c r="AC17" s="676"/>
      <c r="AD17" s="677"/>
    </row>
    <row r="18" spans="2:30" ht="20" x14ac:dyDescent="0.2">
      <c r="B18" s="3">
        <v>1</v>
      </c>
      <c r="C18" s="562" t="s">
        <v>44</v>
      </c>
      <c r="D18" s="563"/>
      <c r="E18" s="563"/>
      <c r="F18" s="563"/>
      <c r="G18" s="563"/>
      <c r="H18" s="564"/>
      <c r="I18" s="3" t="s">
        <v>45</v>
      </c>
      <c r="J18" s="4" t="s">
        <v>14</v>
      </c>
      <c r="L18" s="85">
        <v>1</v>
      </c>
      <c r="M18" s="663" t="s">
        <v>44</v>
      </c>
      <c r="N18" s="664"/>
      <c r="O18" s="664"/>
      <c r="P18" s="664"/>
      <c r="Q18" s="664"/>
      <c r="R18" s="665"/>
      <c r="S18" s="85" t="s">
        <v>45</v>
      </c>
      <c r="T18" s="86" t="s">
        <v>14</v>
      </c>
      <c r="U18" s="232"/>
      <c r="V18" s="85">
        <v>1</v>
      </c>
      <c r="W18" s="663" t="s">
        <v>44</v>
      </c>
      <c r="X18" s="664"/>
      <c r="Y18" s="664"/>
      <c r="Z18" s="664"/>
      <c r="AA18" s="664"/>
      <c r="AB18" s="665"/>
      <c r="AC18" s="85" t="s">
        <v>45</v>
      </c>
      <c r="AD18" s="86" t="s">
        <v>14</v>
      </c>
    </row>
    <row r="19" spans="2:30" ht="20" x14ac:dyDescent="0.25">
      <c r="B19" s="710" t="s">
        <v>25</v>
      </c>
      <c r="C19" s="635" t="s">
        <v>46</v>
      </c>
      <c r="D19" s="636"/>
      <c r="E19" s="636"/>
      <c r="F19" s="636"/>
      <c r="G19" s="636"/>
      <c r="H19" s="636"/>
      <c r="I19" s="637"/>
      <c r="J19" s="641">
        <f>I14</f>
        <v>3244.78</v>
      </c>
      <c r="L19" s="87" t="s">
        <v>203</v>
      </c>
      <c r="M19" s="669" t="s">
        <v>204</v>
      </c>
      <c r="N19" s="670"/>
      <c r="O19" s="670"/>
      <c r="P19" s="670"/>
      <c r="Q19" s="671"/>
      <c r="R19" s="88" t="s">
        <v>205</v>
      </c>
      <c r="S19" s="89" t="s">
        <v>206</v>
      </c>
      <c r="T19" s="90" t="s">
        <v>207</v>
      </c>
      <c r="U19" s="232"/>
      <c r="V19" s="87" t="s">
        <v>203</v>
      </c>
      <c r="W19" s="669" t="s">
        <v>204</v>
      </c>
      <c r="X19" s="670"/>
      <c r="Y19" s="670"/>
      <c r="Z19" s="670"/>
      <c r="AA19" s="671"/>
      <c r="AB19" s="88" t="s">
        <v>205</v>
      </c>
      <c r="AC19" s="89" t="s">
        <v>206</v>
      </c>
      <c r="AD19" s="90" t="s">
        <v>207</v>
      </c>
    </row>
    <row r="20" spans="2:30" ht="20" customHeight="1" x14ac:dyDescent="0.25">
      <c r="B20" s="634"/>
      <c r="C20" s="638"/>
      <c r="D20" s="639"/>
      <c r="E20" s="639"/>
      <c r="F20" s="639"/>
      <c r="G20" s="639"/>
      <c r="H20" s="639"/>
      <c r="I20" s="640"/>
      <c r="J20" s="642"/>
      <c r="L20" s="91" t="s">
        <v>25</v>
      </c>
      <c r="M20" s="672" t="s">
        <v>277</v>
      </c>
      <c r="N20" s="673"/>
      <c r="O20" s="673"/>
      <c r="P20" s="673"/>
      <c r="Q20" s="674"/>
      <c r="R20" s="92">
        <v>1</v>
      </c>
      <c r="S20" s="120">
        <v>0.5</v>
      </c>
      <c r="T20" s="50">
        <f>(S14/220)*1.5</f>
        <v>22.1235</v>
      </c>
      <c r="U20" s="232"/>
      <c r="V20" s="91" t="s">
        <v>25</v>
      </c>
      <c r="W20" s="672" t="s">
        <v>276</v>
      </c>
      <c r="X20" s="673"/>
      <c r="Y20" s="673"/>
      <c r="Z20" s="673"/>
      <c r="AA20" s="674"/>
      <c r="AB20" s="92">
        <v>1</v>
      </c>
      <c r="AC20" s="120">
        <v>1</v>
      </c>
      <c r="AD20" s="50">
        <f>(AC14/220)*2</f>
        <v>29.498000000000001</v>
      </c>
    </row>
    <row r="21" spans="2:30" ht="19" x14ac:dyDescent="0.2">
      <c r="B21" s="586" t="s">
        <v>48</v>
      </c>
      <c r="C21" s="587"/>
      <c r="D21" s="587"/>
      <c r="E21" s="587"/>
      <c r="F21" s="587"/>
      <c r="G21" s="587"/>
      <c r="H21" s="587"/>
      <c r="I21" s="588"/>
      <c r="J21" s="7">
        <f>J19</f>
        <v>3244.78</v>
      </c>
      <c r="K21" s="8"/>
      <c r="L21" s="657" t="s">
        <v>48</v>
      </c>
      <c r="M21" s="658"/>
      <c r="N21" s="658"/>
      <c r="O21" s="658"/>
      <c r="P21" s="658"/>
      <c r="Q21" s="658"/>
      <c r="R21" s="658"/>
      <c r="S21" s="659"/>
      <c r="T21" s="93">
        <f>T20</f>
        <v>22.1235</v>
      </c>
      <c r="U21" s="232"/>
      <c r="V21" s="657" t="s">
        <v>48</v>
      </c>
      <c r="W21" s="658"/>
      <c r="X21" s="658"/>
      <c r="Y21" s="658"/>
      <c r="Z21" s="658"/>
      <c r="AA21" s="658"/>
      <c r="AB21" s="658"/>
      <c r="AC21" s="659"/>
      <c r="AD21" s="93">
        <f>AD20</f>
        <v>29.498000000000001</v>
      </c>
    </row>
    <row r="22" spans="2:30" ht="19" x14ac:dyDescent="0.2">
      <c r="B22" s="529" t="s">
        <v>49</v>
      </c>
      <c r="C22" s="530"/>
      <c r="D22" s="530"/>
      <c r="E22" s="530"/>
      <c r="F22" s="530"/>
      <c r="G22" s="530"/>
      <c r="H22" s="530"/>
      <c r="I22" s="530"/>
      <c r="J22" s="531"/>
      <c r="L22" s="660" t="s">
        <v>49</v>
      </c>
      <c r="M22" s="661"/>
      <c r="N22" s="661"/>
      <c r="O22" s="661"/>
      <c r="P22" s="661"/>
      <c r="Q22" s="661"/>
      <c r="R22" s="661"/>
      <c r="S22" s="661"/>
      <c r="T22" s="662"/>
      <c r="U22" s="232"/>
      <c r="V22" s="660" t="s">
        <v>49</v>
      </c>
      <c r="W22" s="661"/>
      <c r="X22" s="661"/>
      <c r="Y22" s="661"/>
      <c r="Z22" s="661"/>
      <c r="AA22" s="661"/>
      <c r="AB22" s="661"/>
      <c r="AC22" s="661"/>
      <c r="AD22" s="662"/>
    </row>
    <row r="23" spans="2:30" ht="20" x14ac:dyDescent="0.2">
      <c r="B23" s="9" t="s">
        <v>50</v>
      </c>
      <c r="C23" s="562" t="s">
        <v>51</v>
      </c>
      <c r="D23" s="563"/>
      <c r="E23" s="563"/>
      <c r="F23" s="563"/>
      <c r="G23" s="563"/>
      <c r="H23" s="564"/>
      <c r="I23" s="10" t="s">
        <v>45</v>
      </c>
      <c r="J23" s="11" t="s">
        <v>14</v>
      </c>
      <c r="L23" s="94" t="s">
        <v>50</v>
      </c>
      <c r="M23" s="663" t="s">
        <v>51</v>
      </c>
      <c r="N23" s="664"/>
      <c r="O23" s="664"/>
      <c r="P23" s="664"/>
      <c r="Q23" s="664"/>
      <c r="R23" s="665"/>
      <c r="S23" s="95" t="s">
        <v>45</v>
      </c>
      <c r="T23" s="96" t="s">
        <v>14</v>
      </c>
      <c r="U23" s="232"/>
      <c r="V23" s="94" t="s">
        <v>50</v>
      </c>
      <c r="W23" s="663" t="s">
        <v>51</v>
      </c>
      <c r="X23" s="664"/>
      <c r="Y23" s="664"/>
      <c r="Z23" s="664"/>
      <c r="AA23" s="664"/>
      <c r="AB23" s="665"/>
      <c r="AC23" s="95" t="s">
        <v>45</v>
      </c>
      <c r="AD23" s="96" t="s">
        <v>14</v>
      </c>
    </row>
    <row r="24" spans="2:30" ht="19" x14ac:dyDescent="0.2">
      <c r="B24" s="21" t="s">
        <v>25</v>
      </c>
      <c r="C24" s="565" t="s">
        <v>52</v>
      </c>
      <c r="D24" s="566"/>
      <c r="E24" s="566"/>
      <c r="F24" s="566"/>
      <c r="G24" s="566"/>
      <c r="H24" s="567"/>
      <c r="I24" s="13">
        <v>8.3299999999999999E-2</v>
      </c>
      <c r="J24" s="5">
        <f>J21*I24</f>
        <v>270.29017400000004</v>
      </c>
      <c r="L24" s="97" t="s">
        <v>25</v>
      </c>
      <c r="M24" s="666" t="s">
        <v>52</v>
      </c>
      <c r="N24" s="667"/>
      <c r="O24" s="667"/>
      <c r="P24" s="667"/>
      <c r="Q24" s="667"/>
      <c r="R24" s="668"/>
      <c r="S24" s="98">
        <v>8.3299999999999999E-2</v>
      </c>
      <c r="T24" s="50">
        <f>T21*S24</f>
        <v>1.8428875499999999</v>
      </c>
      <c r="U24" s="232"/>
      <c r="V24" s="97" t="s">
        <v>25</v>
      </c>
      <c r="W24" s="666" t="s">
        <v>52</v>
      </c>
      <c r="X24" s="667"/>
      <c r="Y24" s="667"/>
      <c r="Z24" s="667"/>
      <c r="AA24" s="667"/>
      <c r="AB24" s="668"/>
      <c r="AC24" s="98">
        <v>8.3299999999999999E-2</v>
      </c>
      <c r="AD24" s="50">
        <f>AD21*AC24</f>
        <v>2.4571833999999999</v>
      </c>
    </row>
    <row r="25" spans="2:30" ht="19" x14ac:dyDescent="0.2">
      <c r="B25" s="21" t="s">
        <v>27</v>
      </c>
      <c r="C25" s="565" t="s">
        <v>53</v>
      </c>
      <c r="D25" s="566"/>
      <c r="E25" s="566"/>
      <c r="F25" s="566"/>
      <c r="G25" s="566"/>
      <c r="H25" s="567"/>
      <c r="I25" s="13">
        <v>0.1111</v>
      </c>
      <c r="J25" s="5">
        <f>J21*I25</f>
        <v>360.49505800000003</v>
      </c>
      <c r="L25" s="97" t="s">
        <v>27</v>
      </c>
      <c r="M25" s="666" t="s">
        <v>53</v>
      </c>
      <c r="N25" s="667"/>
      <c r="O25" s="667"/>
      <c r="P25" s="667"/>
      <c r="Q25" s="667"/>
      <c r="R25" s="668"/>
      <c r="S25" s="98">
        <v>0.1111</v>
      </c>
      <c r="T25" s="50">
        <f>T21*S25</f>
        <v>2.4579208500000003</v>
      </c>
      <c r="U25" s="232"/>
      <c r="V25" s="97" t="s">
        <v>27</v>
      </c>
      <c r="W25" s="666" t="s">
        <v>53</v>
      </c>
      <c r="X25" s="667"/>
      <c r="Y25" s="667"/>
      <c r="Z25" s="667"/>
      <c r="AA25" s="667"/>
      <c r="AB25" s="668"/>
      <c r="AC25" s="98">
        <v>0.1111</v>
      </c>
      <c r="AD25" s="50">
        <f>AD21*AC25</f>
        <v>3.2772278000000004</v>
      </c>
    </row>
    <row r="26" spans="2:30" ht="19" x14ac:dyDescent="0.2">
      <c r="B26" s="589" t="s">
        <v>54</v>
      </c>
      <c r="C26" s="589"/>
      <c r="D26" s="589"/>
      <c r="E26" s="589"/>
      <c r="F26" s="589"/>
      <c r="G26" s="589"/>
      <c r="H26" s="589"/>
      <c r="I26" s="14">
        <f>SUM(I24:I25)</f>
        <v>0.19440000000000002</v>
      </c>
      <c r="J26" s="15">
        <f>SUM(J24:J25)</f>
        <v>630.78523200000006</v>
      </c>
      <c r="L26" s="682" t="s">
        <v>54</v>
      </c>
      <c r="M26" s="682"/>
      <c r="N26" s="682"/>
      <c r="O26" s="682"/>
      <c r="P26" s="682"/>
      <c r="Q26" s="682"/>
      <c r="R26" s="682"/>
      <c r="S26" s="99">
        <f>SUM(S24:S25)</f>
        <v>0.19440000000000002</v>
      </c>
      <c r="T26" s="55">
        <f>SUM(T24:T25)</f>
        <v>4.3008084000000002</v>
      </c>
      <c r="U26" s="232"/>
      <c r="V26" s="682" t="s">
        <v>54</v>
      </c>
      <c r="W26" s="682"/>
      <c r="X26" s="682"/>
      <c r="Y26" s="682"/>
      <c r="Z26" s="682"/>
      <c r="AA26" s="682"/>
      <c r="AB26" s="682"/>
      <c r="AC26" s="99">
        <f>SUM(AC24:AC25)</f>
        <v>0.19440000000000002</v>
      </c>
      <c r="AD26" s="55">
        <f>SUM(AD24:AD25)</f>
        <v>5.7344112000000003</v>
      </c>
    </row>
    <row r="27" spans="2:30" ht="20" x14ac:dyDescent="0.2">
      <c r="B27" s="17" t="s">
        <v>55</v>
      </c>
      <c r="C27" s="562" t="s">
        <v>56</v>
      </c>
      <c r="D27" s="563"/>
      <c r="E27" s="563"/>
      <c r="F27" s="563"/>
      <c r="G27" s="563"/>
      <c r="H27" s="564"/>
      <c r="I27" s="10" t="s">
        <v>45</v>
      </c>
      <c r="J27" s="18" t="s">
        <v>14</v>
      </c>
      <c r="L27" s="100" t="s">
        <v>55</v>
      </c>
      <c r="M27" s="663" t="s">
        <v>56</v>
      </c>
      <c r="N27" s="664"/>
      <c r="O27" s="664"/>
      <c r="P27" s="664"/>
      <c r="Q27" s="664"/>
      <c r="R27" s="665"/>
      <c r="S27" s="95" t="s">
        <v>45</v>
      </c>
      <c r="T27" s="101" t="s">
        <v>14</v>
      </c>
      <c r="U27" s="232"/>
      <c r="V27" s="100" t="s">
        <v>55</v>
      </c>
      <c r="W27" s="663" t="s">
        <v>56</v>
      </c>
      <c r="X27" s="664"/>
      <c r="Y27" s="664"/>
      <c r="Z27" s="664"/>
      <c r="AA27" s="664"/>
      <c r="AB27" s="665"/>
      <c r="AC27" s="95" t="s">
        <v>45</v>
      </c>
      <c r="AD27" s="101" t="s">
        <v>14</v>
      </c>
    </row>
    <row r="28" spans="2:30" ht="19" x14ac:dyDescent="0.2">
      <c r="B28" s="22" t="s">
        <v>25</v>
      </c>
      <c r="C28" s="581" t="s">
        <v>57</v>
      </c>
      <c r="D28" s="582"/>
      <c r="E28" s="582"/>
      <c r="F28" s="582"/>
      <c r="G28" s="582"/>
      <c r="H28" s="583"/>
      <c r="I28" s="130"/>
      <c r="J28" s="5">
        <f>(J21+J26)*I28</f>
        <v>0</v>
      </c>
      <c r="L28" s="102" t="s">
        <v>25</v>
      </c>
      <c r="M28" s="683" t="s">
        <v>57</v>
      </c>
      <c r="N28" s="684"/>
      <c r="O28" s="684"/>
      <c r="P28" s="684"/>
      <c r="Q28" s="684"/>
      <c r="R28" s="685"/>
      <c r="S28" s="82">
        <f>I28</f>
        <v>0</v>
      </c>
      <c r="T28" s="50">
        <f>(T21+T26)*S28</f>
        <v>0</v>
      </c>
      <c r="U28" s="232"/>
      <c r="V28" s="102" t="s">
        <v>25</v>
      </c>
      <c r="W28" s="683" t="s">
        <v>57</v>
      </c>
      <c r="X28" s="684"/>
      <c r="Y28" s="684"/>
      <c r="Z28" s="684"/>
      <c r="AA28" s="684"/>
      <c r="AB28" s="685"/>
      <c r="AC28" s="82">
        <f>S28</f>
        <v>0</v>
      </c>
      <c r="AD28" s="50">
        <f>(AD21+AD26)*AC28</f>
        <v>0</v>
      </c>
    </row>
    <row r="29" spans="2:30" ht="19" x14ac:dyDescent="0.2">
      <c r="B29" s="22" t="s">
        <v>27</v>
      </c>
      <c r="C29" s="537" t="s">
        <v>58</v>
      </c>
      <c r="D29" s="584"/>
      <c r="E29" s="584"/>
      <c r="F29" s="584"/>
      <c r="G29" s="584"/>
      <c r="H29" s="585"/>
      <c r="I29" s="6">
        <v>1.4999999999999999E-2</v>
      </c>
      <c r="J29" s="5">
        <f>(J21+J26)*I29</f>
        <v>58.133478480000001</v>
      </c>
      <c r="L29" s="102" t="s">
        <v>27</v>
      </c>
      <c r="M29" s="678" t="s">
        <v>58</v>
      </c>
      <c r="N29" s="584"/>
      <c r="O29" s="584"/>
      <c r="P29" s="584"/>
      <c r="Q29" s="584"/>
      <c r="R29" s="585"/>
      <c r="S29" s="82">
        <v>1.4999999999999999E-2</v>
      </c>
      <c r="T29" s="50">
        <f>(T21+T26)*S29</f>
        <v>0.396364626</v>
      </c>
      <c r="U29" s="232"/>
      <c r="V29" s="102" t="s">
        <v>27</v>
      </c>
      <c r="W29" s="678" t="s">
        <v>58</v>
      </c>
      <c r="X29" s="584"/>
      <c r="Y29" s="584"/>
      <c r="Z29" s="584"/>
      <c r="AA29" s="584"/>
      <c r="AB29" s="585"/>
      <c r="AC29" s="82">
        <v>1.4999999999999999E-2</v>
      </c>
      <c r="AD29" s="50">
        <f>(AD21+AD26)*AC29</f>
        <v>0.52848616800000003</v>
      </c>
    </row>
    <row r="30" spans="2:30" ht="19" x14ac:dyDescent="0.2">
      <c r="B30" s="22" t="s">
        <v>29</v>
      </c>
      <c r="C30" s="537" t="s">
        <v>59</v>
      </c>
      <c r="D30" s="538"/>
      <c r="E30" s="538"/>
      <c r="F30" s="538"/>
      <c r="G30" s="538"/>
      <c r="H30" s="539"/>
      <c r="I30" s="6">
        <v>0.01</v>
      </c>
      <c r="J30" s="5">
        <f>(J21+J26)*I30</f>
        <v>38.755652320000003</v>
      </c>
      <c r="L30" s="102" t="s">
        <v>29</v>
      </c>
      <c r="M30" s="678" t="s">
        <v>59</v>
      </c>
      <c r="N30" s="584"/>
      <c r="O30" s="584"/>
      <c r="P30" s="584"/>
      <c r="Q30" s="584"/>
      <c r="R30" s="585"/>
      <c r="S30" s="82">
        <v>0.01</v>
      </c>
      <c r="T30" s="50">
        <f>(T21+T26)*S30</f>
        <v>0.26424308400000002</v>
      </c>
      <c r="U30" s="232"/>
      <c r="V30" s="102" t="s">
        <v>29</v>
      </c>
      <c r="W30" s="678" t="s">
        <v>59</v>
      </c>
      <c r="X30" s="584"/>
      <c r="Y30" s="584"/>
      <c r="Z30" s="584"/>
      <c r="AA30" s="584"/>
      <c r="AB30" s="585"/>
      <c r="AC30" s="82">
        <v>0.01</v>
      </c>
      <c r="AD30" s="50">
        <f>(AD21+AD26)*AC30</f>
        <v>0.35232411200000002</v>
      </c>
    </row>
    <row r="31" spans="2:30" ht="19" x14ac:dyDescent="0.2">
      <c r="B31" s="22" t="s">
        <v>31</v>
      </c>
      <c r="C31" s="537" t="s">
        <v>60</v>
      </c>
      <c r="D31" s="538"/>
      <c r="E31" s="538"/>
      <c r="F31" s="538"/>
      <c r="G31" s="538"/>
      <c r="H31" s="539"/>
      <c r="I31" s="6">
        <v>2E-3</v>
      </c>
      <c r="J31" s="5">
        <f>(J21+J26)*I31</f>
        <v>7.7511304640000009</v>
      </c>
      <c r="L31" s="102" t="s">
        <v>31</v>
      </c>
      <c r="M31" s="678" t="s">
        <v>60</v>
      </c>
      <c r="N31" s="584"/>
      <c r="O31" s="584"/>
      <c r="P31" s="584"/>
      <c r="Q31" s="584"/>
      <c r="R31" s="585"/>
      <c r="S31" s="82">
        <v>2E-3</v>
      </c>
      <c r="T31" s="50">
        <f>(T21+T26)*S31</f>
        <v>5.2848616800000005E-2</v>
      </c>
      <c r="U31" s="232"/>
      <c r="V31" s="102" t="s">
        <v>31</v>
      </c>
      <c r="W31" s="678" t="s">
        <v>60</v>
      </c>
      <c r="X31" s="584"/>
      <c r="Y31" s="584"/>
      <c r="Z31" s="584"/>
      <c r="AA31" s="584"/>
      <c r="AB31" s="585"/>
      <c r="AC31" s="82">
        <v>2E-3</v>
      </c>
      <c r="AD31" s="50">
        <f>(AD21+AD26)*AC31</f>
        <v>7.0464822400000002E-2</v>
      </c>
    </row>
    <row r="32" spans="2:30" ht="19" x14ac:dyDescent="0.2">
      <c r="B32" s="22" t="s">
        <v>34</v>
      </c>
      <c r="C32" s="537" t="s">
        <v>61</v>
      </c>
      <c r="D32" s="538"/>
      <c r="E32" s="538"/>
      <c r="F32" s="538"/>
      <c r="G32" s="538"/>
      <c r="H32" s="539"/>
      <c r="I32" s="6">
        <v>2.5000000000000001E-2</v>
      </c>
      <c r="J32" s="5">
        <f>(J21+J26)*I32</f>
        <v>96.889130800000018</v>
      </c>
      <c r="L32" s="102" t="s">
        <v>34</v>
      </c>
      <c r="M32" s="678" t="s">
        <v>61</v>
      </c>
      <c r="N32" s="584"/>
      <c r="O32" s="584"/>
      <c r="P32" s="584"/>
      <c r="Q32" s="584"/>
      <c r="R32" s="585"/>
      <c r="S32" s="82">
        <v>2.5000000000000001E-2</v>
      </c>
      <c r="T32" s="50">
        <f>(T21+T26)*S32</f>
        <v>0.66060771000000007</v>
      </c>
      <c r="U32" s="232"/>
      <c r="V32" s="102" t="s">
        <v>34</v>
      </c>
      <c r="W32" s="678" t="s">
        <v>61</v>
      </c>
      <c r="X32" s="584"/>
      <c r="Y32" s="584"/>
      <c r="Z32" s="584"/>
      <c r="AA32" s="584"/>
      <c r="AB32" s="585"/>
      <c r="AC32" s="82">
        <v>2.5000000000000001E-2</v>
      </c>
      <c r="AD32" s="50">
        <f>(AD21+AD26)*AC32</f>
        <v>0.88081028000000006</v>
      </c>
    </row>
    <row r="33" spans="2:30" ht="19" x14ac:dyDescent="0.2">
      <c r="B33" s="22" t="s">
        <v>36</v>
      </c>
      <c r="C33" s="537" t="s">
        <v>62</v>
      </c>
      <c r="D33" s="538"/>
      <c r="E33" s="538"/>
      <c r="F33" s="538"/>
      <c r="G33" s="538"/>
      <c r="H33" s="539"/>
      <c r="I33" s="6">
        <v>0.08</v>
      </c>
      <c r="J33" s="5">
        <f>(J21+J26)*I33</f>
        <v>310.04521856000002</v>
      </c>
      <c r="L33" s="102" t="s">
        <v>36</v>
      </c>
      <c r="M33" s="678" t="s">
        <v>62</v>
      </c>
      <c r="N33" s="584"/>
      <c r="O33" s="584"/>
      <c r="P33" s="584"/>
      <c r="Q33" s="584"/>
      <c r="R33" s="585"/>
      <c r="S33" s="82">
        <v>0.08</v>
      </c>
      <c r="T33" s="50">
        <f>(T21+T26)*S33</f>
        <v>2.1139446720000001</v>
      </c>
      <c r="U33" s="232"/>
      <c r="V33" s="102" t="s">
        <v>36</v>
      </c>
      <c r="W33" s="678" t="s">
        <v>62</v>
      </c>
      <c r="X33" s="584"/>
      <c r="Y33" s="584"/>
      <c r="Z33" s="584"/>
      <c r="AA33" s="584"/>
      <c r="AB33" s="585"/>
      <c r="AC33" s="82">
        <v>0.08</v>
      </c>
      <c r="AD33" s="50">
        <f>(AD21+AD26)*AC33</f>
        <v>2.8185928960000002</v>
      </c>
    </row>
    <row r="34" spans="2:30" ht="19" x14ac:dyDescent="0.2">
      <c r="B34" s="22" t="s">
        <v>63</v>
      </c>
      <c r="C34" s="546" t="s">
        <v>64</v>
      </c>
      <c r="D34" s="547"/>
      <c r="E34" s="547"/>
      <c r="F34" s="547"/>
      <c r="G34" s="547"/>
      <c r="H34" s="548"/>
      <c r="I34" s="125"/>
      <c r="J34" s="5">
        <f>(J21+J26)*I34</f>
        <v>0</v>
      </c>
      <c r="L34" s="102" t="s">
        <v>63</v>
      </c>
      <c r="M34" s="679" t="s">
        <v>64</v>
      </c>
      <c r="N34" s="680"/>
      <c r="O34" s="680"/>
      <c r="P34" s="680"/>
      <c r="Q34" s="680"/>
      <c r="R34" s="681"/>
      <c r="S34" s="82">
        <f>I34</f>
        <v>0</v>
      </c>
      <c r="T34" s="50">
        <f>(T21+T26)*S34</f>
        <v>0</v>
      </c>
      <c r="U34" s="232"/>
      <c r="V34" s="102" t="s">
        <v>63</v>
      </c>
      <c r="W34" s="679" t="s">
        <v>64</v>
      </c>
      <c r="X34" s="680"/>
      <c r="Y34" s="680"/>
      <c r="Z34" s="680"/>
      <c r="AA34" s="680"/>
      <c r="AB34" s="681"/>
      <c r="AC34" s="82">
        <f>S34</f>
        <v>0</v>
      </c>
      <c r="AD34" s="50">
        <f>(AD21+AD26)*AC34</f>
        <v>0</v>
      </c>
    </row>
    <row r="35" spans="2:30" ht="19" x14ac:dyDescent="0.2">
      <c r="B35" s="23" t="s">
        <v>65</v>
      </c>
      <c r="C35" s="537" t="s">
        <v>66</v>
      </c>
      <c r="D35" s="538"/>
      <c r="E35" s="538"/>
      <c r="F35" s="538"/>
      <c r="G35" s="538"/>
      <c r="H35" s="539"/>
      <c r="I35" s="19">
        <v>6.0000000000000001E-3</v>
      </c>
      <c r="J35" s="5">
        <f>(J21+J26)*I35</f>
        <v>23.253391392000001</v>
      </c>
      <c r="L35" s="103" t="s">
        <v>65</v>
      </c>
      <c r="M35" s="678" t="s">
        <v>66</v>
      </c>
      <c r="N35" s="584"/>
      <c r="O35" s="584"/>
      <c r="P35" s="584"/>
      <c r="Q35" s="584"/>
      <c r="R35" s="585"/>
      <c r="S35" s="104">
        <v>6.0000000000000001E-3</v>
      </c>
      <c r="T35" s="50">
        <f>(T21+T26)*S35</f>
        <v>0.15854585040000002</v>
      </c>
      <c r="U35" s="232"/>
      <c r="V35" s="103" t="s">
        <v>65</v>
      </c>
      <c r="W35" s="678" t="s">
        <v>66</v>
      </c>
      <c r="X35" s="584"/>
      <c r="Y35" s="584"/>
      <c r="Z35" s="584"/>
      <c r="AA35" s="584"/>
      <c r="AB35" s="585"/>
      <c r="AC35" s="104">
        <v>6.0000000000000001E-3</v>
      </c>
      <c r="AD35" s="50">
        <f>(AD21+AD26)*AC35</f>
        <v>0.21139446720000002</v>
      </c>
    </row>
    <row r="36" spans="2:30" ht="19" x14ac:dyDescent="0.2">
      <c r="B36" s="532" t="s">
        <v>54</v>
      </c>
      <c r="C36" s="535"/>
      <c r="D36" s="535"/>
      <c r="E36" s="535"/>
      <c r="F36" s="535"/>
      <c r="G36" s="535"/>
      <c r="H36" s="536"/>
      <c r="I36" s="14">
        <f>I28+I29+I30+I31+I32+I33+I34+I35</f>
        <v>0.13800000000000001</v>
      </c>
      <c r="J36" s="15">
        <f>J28+J29+J30+J31+J32+J33+J34+J35</f>
        <v>534.82800201600003</v>
      </c>
      <c r="L36" s="687" t="s">
        <v>54</v>
      </c>
      <c r="M36" s="688"/>
      <c r="N36" s="688"/>
      <c r="O36" s="688"/>
      <c r="P36" s="688"/>
      <c r="Q36" s="688"/>
      <c r="R36" s="689"/>
      <c r="S36" s="99">
        <f>S28+S29+S30+S31+S32+S33+S34+S35</f>
        <v>0.13800000000000001</v>
      </c>
      <c r="T36" s="55">
        <f>T28+T29+T30+T31+T32+T33+T34+T35</f>
        <v>3.6465545592000002</v>
      </c>
      <c r="U36" s="232"/>
      <c r="V36" s="687" t="s">
        <v>54</v>
      </c>
      <c r="W36" s="688"/>
      <c r="X36" s="688"/>
      <c r="Y36" s="688"/>
      <c r="Z36" s="688"/>
      <c r="AA36" s="688"/>
      <c r="AB36" s="689"/>
      <c r="AC36" s="99">
        <f>AC28+AC29+AC30+AC31+AC32+AC33+AC34+AC35</f>
        <v>0.13800000000000001</v>
      </c>
      <c r="AD36" s="55">
        <f>AD28+AD29+AD30+AD31+AD32+AD33+AD34+AD35</f>
        <v>4.8620727455999999</v>
      </c>
    </row>
    <row r="37" spans="2:30" ht="19" x14ac:dyDescent="0.2">
      <c r="B37" s="549" t="s">
        <v>67</v>
      </c>
      <c r="C37" s="550"/>
      <c r="D37" s="550"/>
      <c r="E37" s="550"/>
      <c r="F37" s="550"/>
      <c r="G37" s="550"/>
      <c r="H37" s="550"/>
      <c r="I37" s="550"/>
      <c r="J37" s="551"/>
      <c r="L37" s="690" t="s">
        <v>67</v>
      </c>
      <c r="M37" s="691"/>
      <c r="N37" s="691"/>
      <c r="O37" s="691"/>
      <c r="P37" s="691"/>
      <c r="Q37" s="691"/>
      <c r="R37" s="691"/>
      <c r="S37" s="691"/>
      <c r="T37" s="692"/>
      <c r="U37" s="232"/>
      <c r="V37" s="690" t="s">
        <v>67</v>
      </c>
      <c r="W37" s="691"/>
      <c r="X37" s="691"/>
      <c r="Y37" s="691"/>
      <c r="Z37" s="691"/>
      <c r="AA37" s="691"/>
      <c r="AB37" s="691"/>
      <c r="AC37" s="691"/>
      <c r="AD37" s="692"/>
    </row>
    <row r="38" spans="2:30" ht="19" x14ac:dyDescent="0.2">
      <c r="B38" s="17">
        <v>3</v>
      </c>
      <c r="C38" s="552" t="s">
        <v>68</v>
      </c>
      <c r="D38" s="553"/>
      <c r="E38" s="553"/>
      <c r="F38" s="553"/>
      <c r="G38" s="553"/>
      <c r="H38" s="553"/>
      <c r="I38" s="554"/>
      <c r="J38" s="36" t="s">
        <v>14</v>
      </c>
      <c r="L38" s="100">
        <v>3</v>
      </c>
      <c r="M38" s="552" t="s">
        <v>68</v>
      </c>
      <c r="N38" s="693"/>
      <c r="O38" s="693"/>
      <c r="P38" s="693"/>
      <c r="Q38" s="693"/>
      <c r="R38" s="693"/>
      <c r="S38" s="694"/>
      <c r="T38" s="36" t="s">
        <v>14</v>
      </c>
      <c r="U38" s="232"/>
      <c r="V38" s="100">
        <v>3</v>
      </c>
      <c r="W38" s="552" t="s">
        <v>68</v>
      </c>
      <c r="X38" s="693"/>
      <c r="Y38" s="693"/>
      <c r="Z38" s="693"/>
      <c r="AA38" s="693"/>
      <c r="AB38" s="693"/>
      <c r="AC38" s="694"/>
      <c r="AD38" s="36" t="s">
        <v>14</v>
      </c>
    </row>
    <row r="39" spans="2:30" ht="19" customHeight="1" x14ac:dyDescent="0.2">
      <c r="B39" s="21" t="s">
        <v>25</v>
      </c>
      <c r="C39" s="543" t="s">
        <v>69</v>
      </c>
      <c r="D39" s="544"/>
      <c r="E39" s="544"/>
      <c r="F39" s="544"/>
      <c r="G39" s="544"/>
      <c r="H39" s="544"/>
      <c r="I39" s="545"/>
      <c r="J39" s="132"/>
      <c r="L39" s="615" t="s">
        <v>212</v>
      </c>
      <c r="M39" s="616"/>
      <c r="N39" s="616"/>
      <c r="O39" s="616"/>
      <c r="P39" s="616"/>
      <c r="Q39" s="616"/>
      <c r="R39" s="616"/>
      <c r="S39" s="616"/>
      <c r="T39" s="617"/>
      <c r="U39" s="232"/>
      <c r="V39" s="615" t="s">
        <v>212</v>
      </c>
      <c r="W39" s="616"/>
      <c r="X39" s="616"/>
      <c r="Y39" s="616"/>
      <c r="Z39" s="616"/>
      <c r="AA39" s="616"/>
      <c r="AB39" s="616"/>
      <c r="AC39" s="616"/>
      <c r="AD39" s="617"/>
    </row>
    <row r="40" spans="2:30" ht="19" x14ac:dyDescent="0.2">
      <c r="B40" s="21" t="s">
        <v>27</v>
      </c>
      <c r="C40" s="540" t="s">
        <v>70</v>
      </c>
      <c r="D40" s="541"/>
      <c r="E40" s="541"/>
      <c r="F40" s="541"/>
      <c r="G40" s="541"/>
      <c r="H40" s="541"/>
      <c r="I40" s="542"/>
      <c r="J40" s="50">
        <v>528</v>
      </c>
      <c r="L40" s="618"/>
      <c r="M40" s="619"/>
      <c r="N40" s="619"/>
      <c r="O40" s="619"/>
      <c r="P40" s="619"/>
      <c r="Q40" s="619"/>
      <c r="R40" s="619"/>
      <c r="S40" s="619"/>
      <c r="T40" s="620"/>
      <c r="U40" s="232"/>
      <c r="V40" s="618"/>
      <c r="W40" s="619"/>
      <c r="X40" s="619"/>
      <c r="Y40" s="619"/>
      <c r="Z40" s="619"/>
      <c r="AA40" s="619"/>
      <c r="AB40" s="619"/>
      <c r="AC40" s="619"/>
      <c r="AD40" s="620"/>
    </row>
    <row r="41" spans="2:30" ht="19" x14ac:dyDescent="0.2">
      <c r="B41" s="21" t="s">
        <v>29</v>
      </c>
      <c r="C41" s="526" t="s">
        <v>71</v>
      </c>
      <c r="D41" s="527"/>
      <c r="E41" s="527"/>
      <c r="F41" s="527"/>
      <c r="G41" s="527"/>
      <c r="H41" s="527"/>
      <c r="I41" s="528"/>
      <c r="J41" s="132"/>
      <c r="L41" s="618"/>
      <c r="M41" s="619"/>
      <c r="N41" s="619"/>
      <c r="O41" s="619"/>
      <c r="P41" s="619"/>
      <c r="Q41" s="619"/>
      <c r="R41" s="619"/>
      <c r="S41" s="619"/>
      <c r="T41" s="620"/>
      <c r="U41" s="232"/>
      <c r="V41" s="618"/>
      <c r="W41" s="619"/>
      <c r="X41" s="619"/>
      <c r="Y41" s="619"/>
      <c r="Z41" s="619"/>
      <c r="AA41" s="619"/>
      <c r="AB41" s="619"/>
      <c r="AC41" s="619"/>
      <c r="AD41" s="620"/>
    </row>
    <row r="42" spans="2:30" ht="19" x14ac:dyDescent="0.2">
      <c r="B42" s="21" t="s">
        <v>31</v>
      </c>
      <c r="C42" s="526" t="s">
        <v>72</v>
      </c>
      <c r="D42" s="527"/>
      <c r="E42" s="527"/>
      <c r="F42" s="527"/>
      <c r="G42" s="527"/>
      <c r="H42" s="527"/>
      <c r="I42" s="528"/>
      <c r="J42" s="132"/>
      <c r="L42" s="618"/>
      <c r="M42" s="619"/>
      <c r="N42" s="619"/>
      <c r="O42" s="619"/>
      <c r="P42" s="619"/>
      <c r="Q42" s="619"/>
      <c r="R42" s="619"/>
      <c r="S42" s="619"/>
      <c r="T42" s="620"/>
      <c r="U42" s="232"/>
      <c r="V42" s="618"/>
      <c r="W42" s="619"/>
      <c r="X42" s="619"/>
      <c r="Y42" s="619"/>
      <c r="Z42" s="619"/>
      <c r="AA42" s="619"/>
      <c r="AB42" s="619"/>
      <c r="AC42" s="619"/>
      <c r="AD42" s="620"/>
    </row>
    <row r="43" spans="2:30" ht="19" x14ac:dyDescent="0.2">
      <c r="B43" s="21" t="s">
        <v>34</v>
      </c>
      <c r="C43" s="526" t="s">
        <v>73</v>
      </c>
      <c r="D43" s="527"/>
      <c r="E43" s="527"/>
      <c r="F43" s="527"/>
      <c r="G43" s="527"/>
      <c r="H43" s="527"/>
      <c r="I43" s="528"/>
      <c r="J43" s="132"/>
      <c r="L43" s="618"/>
      <c r="M43" s="619"/>
      <c r="N43" s="619"/>
      <c r="O43" s="619"/>
      <c r="P43" s="619"/>
      <c r="Q43" s="619"/>
      <c r="R43" s="619"/>
      <c r="S43" s="619"/>
      <c r="T43" s="620"/>
      <c r="U43" s="232"/>
      <c r="V43" s="618"/>
      <c r="W43" s="619"/>
      <c r="X43" s="619"/>
      <c r="Y43" s="619"/>
      <c r="Z43" s="619"/>
      <c r="AA43" s="619"/>
      <c r="AB43" s="619"/>
      <c r="AC43" s="619"/>
      <c r="AD43" s="620"/>
    </row>
    <row r="44" spans="2:30" ht="19" x14ac:dyDescent="0.2">
      <c r="B44" s="21" t="s">
        <v>36</v>
      </c>
      <c r="C44" s="590" t="s">
        <v>74</v>
      </c>
      <c r="D44" s="591"/>
      <c r="E44" s="591"/>
      <c r="F44" s="591"/>
      <c r="G44" s="591"/>
      <c r="H44" s="591"/>
      <c r="I44" s="592"/>
      <c r="J44" s="132"/>
      <c r="L44" s="618"/>
      <c r="M44" s="619"/>
      <c r="N44" s="619"/>
      <c r="O44" s="619"/>
      <c r="P44" s="619"/>
      <c r="Q44" s="619"/>
      <c r="R44" s="619"/>
      <c r="S44" s="619"/>
      <c r="T44" s="620"/>
      <c r="U44" s="232"/>
      <c r="V44" s="618"/>
      <c r="W44" s="619"/>
      <c r="X44" s="619"/>
      <c r="Y44" s="619"/>
      <c r="Z44" s="619"/>
      <c r="AA44" s="619"/>
      <c r="AB44" s="619"/>
      <c r="AC44" s="619"/>
      <c r="AD44" s="620"/>
    </row>
    <row r="45" spans="2:30" ht="19" x14ac:dyDescent="0.2">
      <c r="B45" s="532" t="s">
        <v>54</v>
      </c>
      <c r="C45" s="535"/>
      <c r="D45" s="535"/>
      <c r="E45" s="535"/>
      <c r="F45" s="535"/>
      <c r="G45" s="535"/>
      <c r="H45" s="535"/>
      <c r="I45" s="536"/>
      <c r="J45" s="55">
        <f>SUM(J39:J44)</f>
        <v>528</v>
      </c>
      <c r="L45" s="621"/>
      <c r="M45" s="622"/>
      <c r="N45" s="622"/>
      <c r="O45" s="622"/>
      <c r="P45" s="622"/>
      <c r="Q45" s="622"/>
      <c r="R45" s="622"/>
      <c r="S45" s="622"/>
      <c r="T45" s="623"/>
      <c r="U45" s="232"/>
      <c r="V45" s="621"/>
      <c r="W45" s="622"/>
      <c r="X45" s="622"/>
      <c r="Y45" s="622"/>
      <c r="Z45" s="622"/>
      <c r="AA45" s="622"/>
      <c r="AB45" s="622"/>
      <c r="AC45" s="622"/>
      <c r="AD45" s="623"/>
    </row>
    <row r="46" spans="2:30" ht="19" x14ac:dyDescent="0.2">
      <c r="B46" s="529" t="s">
        <v>75</v>
      </c>
      <c r="C46" s="530"/>
      <c r="D46" s="530"/>
      <c r="E46" s="530"/>
      <c r="F46" s="530"/>
      <c r="G46" s="530"/>
      <c r="H46" s="530"/>
      <c r="I46" s="530"/>
      <c r="J46" s="531"/>
      <c r="L46" s="660" t="s">
        <v>75</v>
      </c>
      <c r="M46" s="661"/>
      <c r="N46" s="661"/>
      <c r="O46" s="661"/>
      <c r="P46" s="661"/>
      <c r="Q46" s="661"/>
      <c r="R46" s="661"/>
      <c r="S46" s="661"/>
      <c r="T46" s="662"/>
      <c r="U46" s="232"/>
      <c r="V46" s="660" t="s">
        <v>75</v>
      </c>
      <c r="W46" s="661"/>
      <c r="X46" s="661"/>
      <c r="Y46" s="661"/>
      <c r="Z46" s="661"/>
      <c r="AA46" s="661"/>
      <c r="AB46" s="661"/>
      <c r="AC46" s="661"/>
      <c r="AD46" s="662"/>
    </row>
    <row r="47" spans="2:30" ht="20" x14ac:dyDescent="0.2">
      <c r="B47" s="3">
        <v>4</v>
      </c>
      <c r="C47" s="562" t="s">
        <v>76</v>
      </c>
      <c r="D47" s="563"/>
      <c r="E47" s="563"/>
      <c r="F47" s="563"/>
      <c r="G47" s="563"/>
      <c r="H47" s="564"/>
      <c r="I47" s="3" t="s">
        <v>45</v>
      </c>
      <c r="J47" s="4" t="s">
        <v>14</v>
      </c>
      <c r="L47" s="85">
        <v>4</v>
      </c>
      <c r="M47" s="663" t="s">
        <v>76</v>
      </c>
      <c r="N47" s="664"/>
      <c r="O47" s="664"/>
      <c r="P47" s="664"/>
      <c r="Q47" s="664"/>
      <c r="R47" s="665"/>
      <c r="S47" s="85" t="s">
        <v>45</v>
      </c>
      <c r="T47" s="86" t="s">
        <v>14</v>
      </c>
      <c r="U47" s="232"/>
      <c r="V47" s="85">
        <v>4</v>
      </c>
      <c r="W47" s="663" t="s">
        <v>76</v>
      </c>
      <c r="X47" s="664"/>
      <c r="Y47" s="664"/>
      <c r="Z47" s="664"/>
      <c r="AA47" s="664"/>
      <c r="AB47" s="665"/>
      <c r="AC47" s="85" t="s">
        <v>45</v>
      </c>
      <c r="AD47" s="86" t="s">
        <v>14</v>
      </c>
    </row>
    <row r="48" spans="2:30" ht="19" x14ac:dyDescent="0.2">
      <c r="B48" s="12" t="s">
        <v>25</v>
      </c>
      <c r="C48" s="555" t="s">
        <v>77</v>
      </c>
      <c r="D48" s="555"/>
      <c r="E48" s="555"/>
      <c r="F48" s="555"/>
      <c r="G48" s="555"/>
      <c r="H48" s="555"/>
      <c r="I48" s="126"/>
      <c r="J48" s="5">
        <f>J21*I48</f>
        <v>0</v>
      </c>
      <c r="L48" s="105" t="s">
        <v>25</v>
      </c>
      <c r="M48" s="686" t="s">
        <v>77</v>
      </c>
      <c r="N48" s="686"/>
      <c r="O48" s="686"/>
      <c r="P48" s="686"/>
      <c r="Q48" s="686"/>
      <c r="R48" s="686"/>
      <c r="S48" s="52">
        <f>I48</f>
        <v>0</v>
      </c>
      <c r="T48" s="50">
        <f>T21*S48</f>
        <v>0</v>
      </c>
      <c r="U48" s="232"/>
      <c r="V48" s="105" t="s">
        <v>25</v>
      </c>
      <c r="W48" s="686" t="s">
        <v>77</v>
      </c>
      <c r="X48" s="686"/>
      <c r="Y48" s="686"/>
      <c r="Z48" s="686"/>
      <c r="AA48" s="686"/>
      <c r="AB48" s="686"/>
      <c r="AC48" s="52">
        <f>S48</f>
        <v>0</v>
      </c>
      <c r="AD48" s="50">
        <f>AD21*AC48</f>
        <v>0</v>
      </c>
    </row>
    <row r="49" spans="2:30" ht="19" x14ac:dyDescent="0.2">
      <c r="B49" s="12" t="s">
        <v>27</v>
      </c>
      <c r="C49" s="565" t="s">
        <v>78</v>
      </c>
      <c r="D49" s="566"/>
      <c r="E49" s="566"/>
      <c r="F49" s="566"/>
      <c r="G49" s="566"/>
      <c r="H49" s="567"/>
      <c r="I49" s="6">
        <f>I33*I48</f>
        <v>0</v>
      </c>
      <c r="J49" s="5">
        <f>I49*J21</f>
        <v>0</v>
      </c>
      <c r="L49" s="105" t="s">
        <v>27</v>
      </c>
      <c r="M49" s="666" t="s">
        <v>78</v>
      </c>
      <c r="N49" s="667"/>
      <c r="O49" s="667"/>
      <c r="P49" s="667"/>
      <c r="Q49" s="667"/>
      <c r="R49" s="668"/>
      <c r="S49" s="82">
        <f>I49</f>
        <v>0</v>
      </c>
      <c r="T49" s="50">
        <f>S49*T21</f>
        <v>0</v>
      </c>
      <c r="U49" s="232"/>
      <c r="V49" s="105" t="s">
        <v>27</v>
      </c>
      <c r="W49" s="666" t="s">
        <v>78</v>
      </c>
      <c r="X49" s="667"/>
      <c r="Y49" s="667"/>
      <c r="Z49" s="667"/>
      <c r="AA49" s="667"/>
      <c r="AB49" s="668"/>
      <c r="AC49" s="82">
        <f>S49</f>
        <v>0</v>
      </c>
      <c r="AD49" s="50">
        <f>AC49*AD21</f>
        <v>0</v>
      </c>
    </row>
    <row r="50" spans="2:30" ht="19" x14ac:dyDescent="0.2">
      <c r="B50" s="25" t="s">
        <v>29</v>
      </c>
      <c r="C50" s="555" t="s">
        <v>79</v>
      </c>
      <c r="D50" s="555"/>
      <c r="E50" s="555"/>
      <c r="F50" s="555"/>
      <c r="G50" s="555"/>
      <c r="H50" s="555"/>
      <c r="I50" s="16">
        <v>3.2000000000000001E-2</v>
      </c>
      <c r="J50" s="26">
        <f>I50*J21</f>
        <v>103.83296000000001</v>
      </c>
      <c r="L50" s="106" t="s">
        <v>29</v>
      </c>
      <c r="M50" s="686" t="s">
        <v>79</v>
      </c>
      <c r="N50" s="686"/>
      <c r="O50" s="686"/>
      <c r="P50" s="686"/>
      <c r="Q50" s="686"/>
      <c r="R50" s="686"/>
      <c r="S50" s="52">
        <v>3.2000000000000001E-2</v>
      </c>
      <c r="T50" s="56">
        <f>S50*T21</f>
        <v>0.70795200000000003</v>
      </c>
      <c r="U50" s="232"/>
      <c r="V50" s="106" t="s">
        <v>29</v>
      </c>
      <c r="W50" s="686" t="s">
        <v>79</v>
      </c>
      <c r="X50" s="686"/>
      <c r="Y50" s="686"/>
      <c r="Z50" s="686"/>
      <c r="AA50" s="686"/>
      <c r="AB50" s="686"/>
      <c r="AC50" s="52">
        <v>3.2000000000000001E-2</v>
      </c>
      <c r="AD50" s="56">
        <f>AC50*AD21</f>
        <v>0.94393600000000011</v>
      </c>
    </row>
    <row r="51" spans="2:30" ht="19" x14ac:dyDescent="0.2">
      <c r="B51" s="25" t="s">
        <v>31</v>
      </c>
      <c r="C51" s="555" t="s">
        <v>80</v>
      </c>
      <c r="D51" s="555"/>
      <c r="E51" s="555"/>
      <c r="F51" s="555"/>
      <c r="G51" s="555"/>
      <c r="H51" s="555"/>
      <c r="I51" s="51">
        <v>1.0670000000000001E-2</v>
      </c>
      <c r="J51" s="26">
        <f>J21*I51</f>
        <v>34.621802600000002</v>
      </c>
      <c r="L51" s="106" t="s">
        <v>31</v>
      </c>
      <c r="M51" s="686" t="s">
        <v>80</v>
      </c>
      <c r="N51" s="686"/>
      <c r="O51" s="686"/>
      <c r="P51" s="686"/>
      <c r="Q51" s="686"/>
      <c r="R51" s="686"/>
      <c r="S51" s="107">
        <v>1.0670000000000001E-2</v>
      </c>
      <c r="T51" s="56">
        <f>T21*S51</f>
        <v>0.23605774500000001</v>
      </c>
      <c r="U51" s="232"/>
      <c r="V51" s="106" t="s">
        <v>31</v>
      </c>
      <c r="W51" s="686" t="s">
        <v>80</v>
      </c>
      <c r="X51" s="686"/>
      <c r="Y51" s="686"/>
      <c r="Z51" s="686"/>
      <c r="AA51" s="686"/>
      <c r="AB51" s="686"/>
      <c r="AC51" s="107">
        <v>1.0670000000000001E-2</v>
      </c>
      <c r="AD51" s="56">
        <f>AD21*AC51</f>
        <v>0.31474366000000004</v>
      </c>
    </row>
    <row r="52" spans="2:30" ht="19" x14ac:dyDescent="0.2">
      <c r="B52" s="12" t="s">
        <v>34</v>
      </c>
      <c r="C52" s="565" t="s">
        <v>81</v>
      </c>
      <c r="D52" s="566"/>
      <c r="E52" s="566"/>
      <c r="F52" s="566"/>
      <c r="G52" s="566"/>
      <c r="H52" s="567"/>
      <c r="I52" s="6">
        <f>I51*I36</f>
        <v>1.4724600000000003E-3</v>
      </c>
      <c r="J52" s="5">
        <f>J21*I52</f>
        <v>4.7778087588000009</v>
      </c>
      <c r="L52" s="105" t="s">
        <v>34</v>
      </c>
      <c r="M52" s="666" t="s">
        <v>81</v>
      </c>
      <c r="N52" s="667"/>
      <c r="O52" s="667"/>
      <c r="P52" s="667"/>
      <c r="Q52" s="667"/>
      <c r="R52" s="668"/>
      <c r="S52" s="82">
        <f>I52</f>
        <v>1.4724600000000003E-3</v>
      </c>
      <c r="T52" s="50">
        <f>T21*S52</f>
        <v>3.2575968810000008E-2</v>
      </c>
      <c r="U52" s="232"/>
      <c r="V52" s="105" t="s">
        <v>34</v>
      </c>
      <c r="W52" s="666" t="s">
        <v>81</v>
      </c>
      <c r="X52" s="667"/>
      <c r="Y52" s="667"/>
      <c r="Z52" s="667"/>
      <c r="AA52" s="667"/>
      <c r="AB52" s="668"/>
      <c r="AC52" s="82">
        <f>S52</f>
        <v>1.4724600000000003E-3</v>
      </c>
      <c r="AD52" s="50">
        <f>AD21*AC52</f>
        <v>4.3434625080000011E-2</v>
      </c>
    </row>
    <row r="53" spans="2:30" ht="19" x14ac:dyDescent="0.2">
      <c r="B53" s="532" t="s">
        <v>48</v>
      </c>
      <c r="C53" s="533"/>
      <c r="D53" s="533"/>
      <c r="E53" s="533"/>
      <c r="F53" s="533"/>
      <c r="G53" s="533"/>
      <c r="H53" s="534"/>
      <c r="I53" s="33">
        <f>SUM(I48:I52)</f>
        <v>4.4142460000000001E-2</v>
      </c>
      <c r="J53" s="15">
        <f>J48+J49+J50+J51+J52</f>
        <v>143.23257135880002</v>
      </c>
      <c r="L53" s="687" t="s">
        <v>48</v>
      </c>
      <c r="M53" s="698"/>
      <c r="N53" s="698"/>
      <c r="O53" s="698"/>
      <c r="P53" s="698"/>
      <c r="Q53" s="698"/>
      <c r="R53" s="699"/>
      <c r="S53" s="108">
        <f>SUM(S48:S52)</f>
        <v>4.4142460000000001E-2</v>
      </c>
      <c r="T53" s="55">
        <f>T48+T49+T50+T51+T52</f>
        <v>0.97658571381000003</v>
      </c>
      <c r="U53" s="232"/>
      <c r="V53" s="687" t="s">
        <v>48</v>
      </c>
      <c r="W53" s="698"/>
      <c r="X53" s="698"/>
      <c r="Y53" s="698"/>
      <c r="Z53" s="698"/>
      <c r="AA53" s="698"/>
      <c r="AB53" s="699"/>
      <c r="AC53" s="108">
        <f>SUM(AC48:AC52)</f>
        <v>4.4142460000000001E-2</v>
      </c>
      <c r="AD53" s="55">
        <f>AD48+AD49+AD50+AD51+AD52</f>
        <v>1.30211428508</v>
      </c>
    </row>
    <row r="54" spans="2:30" ht="19" x14ac:dyDescent="0.2">
      <c r="B54" s="559" t="s">
        <v>82</v>
      </c>
      <c r="C54" s="560"/>
      <c r="D54" s="560"/>
      <c r="E54" s="560"/>
      <c r="F54" s="560"/>
      <c r="G54" s="560"/>
      <c r="H54" s="560"/>
      <c r="I54" s="560"/>
      <c r="J54" s="561"/>
      <c r="L54" s="675" t="s">
        <v>82</v>
      </c>
      <c r="M54" s="676"/>
      <c r="N54" s="676"/>
      <c r="O54" s="676"/>
      <c r="P54" s="676"/>
      <c r="Q54" s="676"/>
      <c r="R54" s="676"/>
      <c r="S54" s="676"/>
      <c r="T54" s="677"/>
      <c r="U54" s="232"/>
      <c r="V54" s="675" t="s">
        <v>82</v>
      </c>
      <c r="W54" s="676"/>
      <c r="X54" s="676"/>
      <c r="Y54" s="676"/>
      <c r="Z54" s="676"/>
      <c r="AA54" s="676"/>
      <c r="AB54" s="676"/>
      <c r="AC54" s="676"/>
      <c r="AD54" s="677"/>
    </row>
    <row r="55" spans="2:30" ht="19" x14ac:dyDescent="0.2">
      <c r="B55" s="9">
        <v>5</v>
      </c>
      <c r="C55" s="562" t="s">
        <v>83</v>
      </c>
      <c r="D55" s="563"/>
      <c r="E55" s="563"/>
      <c r="F55" s="563"/>
      <c r="G55" s="563"/>
      <c r="H55" s="563"/>
      <c r="I55" s="564"/>
      <c r="J55" s="11" t="s">
        <v>14</v>
      </c>
      <c r="L55" s="94">
        <v>5</v>
      </c>
      <c r="M55" s="663" t="s">
        <v>83</v>
      </c>
      <c r="N55" s="664"/>
      <c r="O55" s="664"/>
      <c r="P55" s="664"/>
      <c r="Q55" s="664"/>
      <c r="R55" s="664"/>
      <c r="S55" s="665"/>
      <c r="T55" s="96" t="s">
        <v>14</v>
      </c>
      <c r="U55" s="232"/>
      <c r="V55" s="94">
        <v>5</v>
      </c>
      <c r="W55" s="663" t="s">
        <v>83</v>
      </c>
      <c r="X55" s="664"/>
      <c r="Y55" s="664"/>
      <c r="Z55" s="664"/>
      <c r="AA55" s="664"/>
      <c r="AB55" s="664"/>
      <c r="AC55" s="665"/>
      <c r="AD55" s="96" t="s">
        <v>14</v>
      </c>
    </row>
    <row r="56" spans="2:30" ht="19" customHeight="1" x14ac:dyDescent="0.2">
      <c r="B56" s="12" t="s">
        <v>25</v>
      </c>
      <c r="C56" s="565" t="s">
        <v>84</v>
      </c>
      <c r="D56" s="566"/>
      <c r="E56" s="566"/>
      <c r="F56" s="566"/>
      <c r="G56" s="566"/>
      <c r="H56" s="566"/>
      <c r="I56" s="567"/>
      <c r="J56" s="53">
        <f>'Insumos Não Depreciáveis'!G17</f>
        <v>0</v>
      </c>
      <c r="L56" s="624" t="s">
        <v>212</v>
      </c>
      <c r="M56" s="625"/>
      <c r="N56" s="625"/>
      <c r="O56" s="625"/>
      <c r="P56" s="625"/>
      <c r="Q56" s="625"/>
      <c r="R56" s="625"/>
      <c r="S56" s="625"/>
      <c r="T56" s="626"/>
      <c r="U56" s="232"/>
      <c r="V56" s="624" t="s">
        <v>212</v>
      </c>
      <c r="W56" s="625"/>
      <c r="X56" s="625"/>
      <c r="Y56" s="625"/>
      <c r="Z56" s="625"/>
      <c r="AA56" s="625"/>
      <c r="AB56" s="625"/>
      <c r="AC56" s="625"/>
      <c r="AD56" s="626"/>
    </row>
    <row r="57" spans="2:30" ht="19" x14ac:dyDescent="0.2">
      <c r="B57" s="12" t="s">
        <v>27</v>
      </c>
      <c r="C57" s="593" t="s">
        <v>85</v>
      </c>
      <c r="D57" s="594"/>
      <c r="E57" s="594"/>
      <c r="F57" s="594"/>
      <c r="G57" s="594"/>
      <c r="H57" s="594"/>
      <c r="I57" s="595"/>
      <c r="J57" s="53">
        <f>'Insumos Depreciáveis'!G8</f>
        <v>-2.6041666666666668E-5</v>
      </c>
      <c r="L57" s="627"/>
      <c r="M57" s="628"/>
      <c r="N57" s="628"/>
      <c r="O57" s="628"/>
      <c r="P57" s="628"/>
      <c r="Q57" s="628"/>
      <c r="R57" s="628"/>
      <c r="S57" s="628"/>
      <c r="T57" s="629"/>
      <c r="U57" s="232"/>
      <c r="V57" s="627"/>
      <c r="W57" s="628"/>
      <c r="X57" s="628"/>
      <c r="Y57" s="628"/>
      <c r="Z57" s="628"/>
      <c r="AA57" s="628"/>
      <c r="AB57" s="628"/>
      <c r="AC57" s="628"/>
      <c r="AD57" s="629"/>
    </row>
    <row r="58" spans="2:30" ht="19" x14ac:dyDescent="0.2">
      <c r="B58" s="532" t="s">
        <v>48</v>
      </c>
      <c r="C58" s="535"/>
      <c r="D58" s="535"/>
      <c r="E58" s="535"/>
      <c r="F58" s="535"/>
      <c r="G58" s="535"/>
      <c r="H58" s="535"/>
      <c r="I58" s="536"/>
      <c r="J58" s="28">
        <f>J56+J57</f>
        <v>-2.6041666666666668E-5</v>
      </c>
      <c r="L58" s="630"/>
      <c r="M58" s="631"/>
      <c r="N58" s="631"/>
      <c r="O58" s="631"/>
      <c r="P58" s="631"/>
      <c r="Q58" s="631"/>
      <c r="R58" s="631"/>
      <c r="S58" s="631"/>
      <c r="T58" s="632"/>
      <c r="U58" s="232"/>
      <c r="V58" s="630"/>
      <c r="W58" s="631"/>
      <c r="X58" s="631"/>
      <c r="Y58" s="631"/>
      <c r="Z58" s="631"/>
      <c r="AA58" s="631"/>
      <c r="AB58" s="631"/>
      <c r="AC58" s="631"/>
      <c r="AD58" s="632"/>
    </row>
    <row r="59" spans="2:30" ht="19" x14ac:dyDescent="0.2">
      <c r="B59" s="529" t="s">
        <v>86</v>
      </c>
      <c r="C59" s="530"/>
      <c r="D59" s="530"/>
      <c r="E59" s="530"/>
      <c r="F59" s="530"/>
      <c r="G59" s="530"/>
      <c r="H59" s="530"/>
      <c r="I59" s="530"/>
      <c r="J59" s="531"/>
      <c r="L59" s="660" t="s">
        <v>86</v>
      </c>
      <c r="M59" s="661"/>
      <c r="N59" s="661"/>
      <c r="O59" s="661"/>
      <c r="P59" s="661"/>
      <c r="Q59" s="661"/>
      <c r="R59" s="661"/>
      <c r="S59" s="661"/>
      <c r="T59" s="662"/>
      <c r="U59" s="232"/>
      <c r="V59" s="660" t="s">
        <v>86</v>
      </c>
      <c r="W59" s="661"/>
      <c r="X59" s="661"/>
      <c r="Y59" s="661"/>
      <c r="Z59" s="661"/>
      <c r="AA59" s="661"/>
      <c r="AB59" s="661"/>
      <c r="AC59" s="661"/>
      <c r="AD59" s="662"/>
    </row>
    <row r="60" spans="2:30" ht="20" x14ac:dyDescent="0.2">
      <c r="B60" s="9">
        <v>6</v>
      </c>
      <c r="C60" s="596" t="s">
        <v>87</v>
      </c>
      <c r="D60" s="597"/>
      <c r="E60" s="597"/>
      <c r="F60" s="597"/>
      <c r="G60" s="597"/>
      <c r="H60" s="598"/>
      <c r="I60" s="10" t="s">
        <v>88</v>
      </c>
      <c r="J60" s="11" t="s">
        <v>14</v>
      </c>
      <c r="L60" s="94">
        <v>6</v>
      </c>
      <c r="M60" s="695" t="s">
        <v>87</v>
      </c>
      <c r="N60" s="696"/>
      <c r="O60" s="696"/>
      <c r="P60" s="696"/>
      <c r="Q60" s="696"/>
      <c r="R60" s="697"/>
      <c r="S60" s="95" t="s">
        <v>88</v>
      </c>
      <c r="T60" s="96" t="s">
        <v>14</v>
      </c>
      <c r="U60" s="232"/>
      <c r="V60" s="94">
        <v>6</v>
      </c>
      <c r="W60" s="695" t="s">
        <v>87</v>
      </c>
      <c r="X60" s="696"/>
      <c r="Y60" s="696"/>
      <c r="Z60" s="696"/>
      <c r="AA60" s="696"/>
      <c r="AB60" s="697"/>
      <c r="AC60" s="95" t="s">
        <v>88</v>
      </c>
      <c r="AD60" s="96" t="s">
        <v>14</v>
      </c>
    </row>
    <row r="61" spans="2:30" ht="19" x14ac:dyDescent="0.2">
      <c r="B61" s="21" t="s">
        <v>25</v>
      </c>
      <c r="C61" s="593" t="s">
        <v>89</v>
      </c>
      <c r="D61" s="594"/>
      <c r="E61" s="594"/>
      <c r="F61" s="594"/>
      <c r="G61" s="594"/>
      <c r="H61" s="595"/>
      <c r="I61" s="126"/>
      <c r="J61" s="37">
        <f>I61*J78</f>
        <v>0</v>
      </c>
      <c r="L61" s="97" t="s">
        <v>25</v>
      </c>
      <c r="M61" s="703" t="s">
        <v>89</v>
      </c>
      <c r="N61" s="704"/>
      <c r="O61" s="704"/>
      <c r="P61" s="704"/>
      <c r="Q61" s="704"/>
      <c r="R61" s="705"/>
      <c r="S61" s="82">
        <f>I61</f>
        <v>0</v>
      </c>
      <c r="T61" s="112">
        <f>S61*T78</f>
        <v>0</v>
      </c>
      <c r="U61" s="232"/>
      <c r="V61" s="97" t="s">
        <v>25</v>
      </c>
      <c r="W61" s="703" t="s">
        <v>89</v>
      </c>
      <c r="X61" s="704"/>
      <c r="Y61" s="704"/>
      <c r="Z61" s="704"/>
      <c r="AA61" s="704"/>
      <c r="AB61" s="705"/>
      <c r="AC61" s="82">
        <f>S61</f>
        <v>0</v>
      </c>
      <c r="AD61" s="112">
        <f>AC61*AD78</f>
        <v>0</v>
      </c>
    </row>
    <row r="62" spans="2:30" ht="19" x14ac:dyDescent="0.2">
      <c r="B62" s="21" t="s">
        <v>27</v>
      </c>
      <c r="C62" s="593" t="s">
        <v>90</v>
      </c>
      <c r="D62" s="594"/>
      <c r="E62" s="594"/>
      <c r="F62" s="594"/>
      <c r="G62" s="594"/>
      <c r="H62" s="595"/>
      <c r="I62" s="126"/>
      <c r="J62" s="5">
        <f>I62*(J78+J61)</f>
        <v>0</v>
      </c>
      <c r="L62" s="97" t="s">
        <v>27</v>
      </c>
      <c r="M62" s="703" t="s">
        <v>90</v>
      </c>
      <c r="N62" s="704"/>
      <c r="O62" s="704"/>
      <c r="P62" s="704"/>
      <c r="Q62" s="704"/>
      <c r="R62" s="705"/>
      <c r="S62" s="82">
        <f>I62</f>
        <v>0</v>
      </c>
      <c r="T62" s="5">
        <f>S62*(T78+T61)</f>
        <v>0</v>
      </c>
      <c r="U62" s="232"/>
      <c r="V62" s="97" t="s">
        <v>27</v>
      </c>
      <c r="W62" s="703" t="s">
        <v>90</v>
      </c>
      <c r="X62" s="704"/>
      <c r="Y62" s="704"/>
      <c r="Z62" s="704"/>
      <c r="AA62" s="704"/>
      <c r="AB62" s="705"/>
      <c r="AC62" s="82">
        <f>S62</f>
        <v>0</v>
      </c>
      <c r="AD62" s="5">
        <f>AC62*(AD78+AD61)</f>
        <v>0</v>
      </c>
    </row>
    <row r="63" spans="2:30" ht="19" x14ac:dyDescent="0.2">
      <c r="B63" s="21"/>
      <c r="C63" s="29"/>
      <c r="D63" s="30"/>
      <c r="E63" s="30"/>
      <c r="F63" s="30"/>
      <c r="G63" s="30"/>
      <c r="H63" s="31"/>
      <c r="I63" s="27" t="s">
        <v>91</v>
      </c>
      <c r="J63" s="32">
        <f>J73+J74+J75+J76+J77+J79++J61+J62</f>
        <v>5081.6257793331342</v>
      </c>
      <c r="L63" s="97"/>
      <c r="M63" s="109"/>
      <c r="N63" s="110"/>
      <c r="O63" s="110"/>
      <c r="P63" s="110"/>
      <c r="Q63" s="110"/>
      <c r="R63" s="111"/>
      <c r="S63" s="113" t="s">
        <v>91</v>
      </c>
      <c r="T63" s="114">
        <f>T73+T74+T75+T76+T77+T79++T61+T62</f>
        <v>31.047448673009999</v>
      </c>
      <c r="U63" s="232"/>
      <c r="V63" s="97"/>
      <c r="W63" s="109"/>
      <c r="X63" s="110"/>
      <c r="Y63" s="110"/>
      <c r="Z63" s="110"/>
      <c r="AA63" s="110"/>
      <c r="AB63" s="111"/>
      <c r="AC63" s="113" t="s">
        <v>91</v>
      </c>
      <c r="AD63" s="114">
        <f>AD73+AD74+AD75+AD76+AD77+AD79++AD61+AD62</f>
        <v>41.396598230680006</v>
      </c>
    </row>
    <row r="64" spans="2:30" ht="19" x14ac:dyDescent="0.2">
      <c r="B64" s="21" t="s">
        <v>29</v>
      </c>
      <c r="C64" s="593" t="s">
        <v>92</v>
      </c>
      <c r="D64" s="594"/>
      <c r="E64" s="594"/>
      <c r="F64" s="594"/>
      <c r="G64" s="594"/>
      <c r="H64" s="595"/>
      <c r="I64" s="6">
        <f>I66+I67+I68+I69</f>
        <v>0</v>
      </c>
      <c r="J64" s="5"/>
      <c r="K64" s="234"/>
      <c r="L64" s="97" t="s">
        <v>29</v>
      </c>
      <c r="M64" s="703" t="s">
        <v>92</v>
      </c>
      <c r="N64" s="704"/>
      <c r="O64" s="704"/>
      <c r="P64" s="704"/>
      <c r="Q64" s="704"/>
      <c r="R64" s="705"/>
      <c r="S64" s="82">
        <f>S66+S67+S68</f>
        <v>0</v>
      </c>
      <c r="T64" s="50"/>
      <c r="U64" s="232"/>
      <c r="V64" s="97" t="s">
        <v>29</v>
      </c>
      <c r="W64" s="703" t="s">
        <v>92</v>
      </c>
      <c r="X64" s="704"/>
      <c r="Y64" s="704"/>
      <c r="Z64" s="704"/>
      <c r="AA64" s="704"/>
      <c r="AB64" s="705"/>
      <c r="AC64" s="82">
        <f>AC66+AC67+AC68</f>
        <v>0</v>
      </c>
      <c r="AD64" s="50"/>
    </row>
    <row r="65" spans="2:30" ht="19" x14ac:dyDescent="0.2">
      <c r="B65" s="21"/>
      <c r="C65" s="593" t="s">
        <v>93</v>
      </c>
      <c r="D65" s="594"/>
      <c r="E65" s="594"/>
      <c r="F65" s="594"/>
      <c r="G65" s="594"/>
      <c r="H65" s="595"/>
      <c r="I65" s="6" t="s">
        <v>22</v>
      </c>
      <c r="J65" s="5" t="s">
        <v>22</v>
      </c>
      <c r="K65" s="234"/>
      <c r="L65" s="97"/>
      <c r="M65" s="703" t="s">
        <v>93</v>
      </c>
      <c r="N65" s="704"/>
      <c r="O65" s="704"/>
      <c r="P65" s="704"/>
      <c r="Q65" s="704"/>
      <c r="R65" s="705"/>
      <c r="S65" s="82" t="s">
        <v>22</v>
      </c>
      <c r="T65" s="50" t="s">
        <v>22</v>
      </c>
      <c r="U65" s="232"/>
      <c r="V65" s="97"/>
      <c r="W65" s="703" t="s">
        <v>93</v>
      </c>
      <c r="X65" s="704"/>
      <c r="Y65" s="704"/>
      <c r="Z65" s="704"/>
      <c r="AA65" s="704"/>
      <c r="AB65" s="705"/>
      <c r="AC65" s="82" t="s">
        <v>22</v>
      </c>
      <c r="AD65" s="50" t="s">
        <v>22</v>
      </c>
    </row>
    <row r="66" spans="2:30" ht="19" x14ac:dyDescent="0.2">
      <c r="B66" s="21"/>
      <c r="C66" s="565" t="s">
        <v>94</v>
      </c>
      <c r="D66" s="566"/>
      <c r="E66" s="566"/>
      <c r="F66" s="566"/>
      <c r="G66" s="566"/>
      <c r="H66" s="567"/>
      <c r="I66" s="126"/>
      <c r="J66" s="5">
        <f>((J63/(1-I64)*I66))</f>
        <v>0</v>
      </c>
      <c r="L66" s="97"/>
      <c r="M66" s="666" t="s">
        <v>94</v>
      </c>
      <c r="N66" s="667"/>
      <c r="O66" s="667"/>
      <c r="P66" s="667"/>
      <c r="Q66" s="667"/>
      <c r="R66" s="668"/>
      <c r="S66" s="115">
        <f>I66</f>
        <v>0</v>
      </c>
      <c r="T66" s="50">
        <f>((T63/(1-S64)*S66))</f>
        <v>0</v>
      </c>
      <c r="U66" s="232"/>
      <c r="V66" s="97"/>
      <c r="W66" s="666" t="s">
        <v>94</v>
      </c>
      <c r="X66" s="667"/>
      <c r="Y66" s="667"/>
      <c r="Z66" s="667"/>
      <c r="AA66" s="667"/>
      <c r="AB66" s="668"/>
      <c r="AC66" s="115">
        <f>S66</f>
        <v>0</v>
      </c>
      <c r="AD66" s="50">
        <f>((AD63/(1-AC64)*AC66))</f>
        <v>0</v>
      </c>
    </row>
    <row r="67" spans="2:30" ht="19" x14ac:dyDescent="0.2">
      <c r="B67" s="21"/>
      <c r="C67" s="565" t="s">
        <v>95</v>
      </c>
      <c r="D67" s="566"/>
      <c r="E67" s="566"/>
      <c r="F67" s="566"/>
      <c r="G67" s="566"/>
      <c r="H67" s="567"/>
      <c r="I67" s="126"/>
      <c r="J67" s="5">
        <f>((J63/(1-I64)*I67))</f>
        <v>0</v>
      </c>
      <c r="L67" s="97"/>
      <c r="M67" s="666" t="s">
        <v>95</v>
      </c>
      <c r="N67" s="667"/>
      <c r="O67" s="667"/>
      <c r="P67" s="667"/>
      <c r="Q67" s="667"/>
      <c r="R67" s="668"/>
      <c r="S67" s="116">
        <f>I67</f>
        <v>0</v>
      </c>
      <c r="T67" s="50">
        <f>((T63/(1-S64)*S67))</f>
        <v>0</v>
      </c>
      <c r="U67" s="232"/>
      <c r="V67" s="97"/>
      <c r="W67" s="666" t="s">
        <v>95</v>
      </c>
      <c r="X67" s="667"/>
      <c r="Y67" s="667"/>
      <c r="Z67" s="667"/>
      <c r="AA67" s="667"/>
      <c r="AB67" s="668"/>
      <c r="AC67" s="116">
        <f>S67</f>
        <v>0</v>
      </c>
      <c r="AD67" s="50">
        <f>((AD63/(1-AC64)*AC67))</f>
        <v>0</v>
      </c>
    </row>
    <row r="68" spans="2:30" ht="19" x14ac:dyDescent="0.2">
      <c r="B68" s="21"/>
      <c r="C68" s="565" t="s">
        <v>96</v>
      </c>
      <c r="D68" s="566"/>
      <c r="E68" s="566"/>
      <c r="F68" s="566"/>
      <c r="G68" s="566"/>
      <c r="H68" s="567"/>
      <c r="I68" s="126"/>
      <c r="J68" s="5">
        <f>((J63/(1-I64))*I68)</f>
        <v>0</v>
      </c>
      <c r="K68" s="235"/>
      <c r="L68" s="97"/>
      <c r="M68" s="666" t="s">
        <v>96</v>
      </c>
      <c r="N68" s="667"/>
      <c r="O68" s="667"/>
      <c r="P68" s="667"/>
      <c r="Q68" s="667"/>
      <c r="R68" s="668"/>
      <c r="S68" s="116">
        <f>I68</f>
        <v>0</v>
      </c>
      <c r="T68" s="50">
        <f>((T63/(1-S64))*S68)</f>
        <v>0</v>
      </c>
      <c r="U68" s="232"/>
      <c r="V68" s="97"/>
      <c r="W68" s="666" t="s">
        <v>96</v>
      </c>
      <c r="X68" s="667"/>
      <c r="Y68" s="667"/>
      <c r="Z68" s="667"/>
      <c r="AA68" s="667"/>
      <c r="AB68" s="668"/>
      <c r="AC68" s="116">
        <f>S68</f>
        <v>0</v>
      </c>
      <c r="AD68" s="50">
        <f>((AD63/(1-AC64))*AC68)</f>
        <v>0</v>
      </c>
    </row>
    <row r="69" spans="2:30" ht="19" x14ac:dyDescent="0.2">
      <c r="B69" s="21"/>
      <c r="C69" s="565" t="s">
        <v>265</v>
      </c>
      <c r="D69" s="566"/>
      <c r="E69" s="54"/>
      <c r="F69" s="54"/>
      <c r="G69" s="54"/>
      <c r="H69" s="54"/>
      <c r="I69" s="126"/>
      <c r="J69" s="5">
        <f>((J63/(1-I64)*I69))</f>
        <v>0</v>
      </c>
      <c r="K69" s="236"/>
      <c r="L69" s="21"/>
      <c r="M69" s="565" t="s">
        <v>265</v>
      </c>
      <c r="N69" s="566"/>
      <c r="O69" s="133"/>
      <c r="P69" s="133"/>
      <c r="Q69" s="133"/>
      <c r="R69" s="133"/>
      <c r="S69" s="116">
        <f>I69</f>
        <v>0</v>
      </c>
      <c r="T69" s="5">
        <f>((T63/(1-S64)*S69))</f>
        <v>0</v>
      </c>
      <c r="U69" s="232"/>
      <c r="V69" s="21"/>
      <c r="W69" s="565" t="s">
        <v>265</v>
      </c>
      <c r="X69" s="566"/>
      <c r="Y69" s="133"/>
      <c r="Z69" s="133"/>
      <c r="AA69" s="133"/>
      <c r="AB69" s="133"/>
      <c r="AC69" s="116">
        <f>S69</f>
        <v>0</v>
      </c>
      <c r="AD69" s="5">
        <f>((AD63/(1-AC64)*AC69))</f>
        <v>0</v>
      </c>
    </row>
    <row r="70" spans="2:30" ht="19" x14ac:dyDescent="0.2">
      <c r="B70" s="532" t="s">
        <v>48</v>
      </c>
      <c r="C70" s="535"/>
      <c r="D70" s="535"/>
      <c r="E70" s="535"/>
      <c r="F70" s="535"/>
      <c r="G70" s="535"/>
      <c r="H70" s="535"/>
      <c r="I70" s="14">
        <f>I61+I62+I64</f>
        <v>0</v>
      </c>
      <c r="J70" s="15">
        <f>J61+J62+J66+J67+J68+J69</f>
        <v>0</v>
      </c>
      <c r="L70" s="687" t="s">
        <v>48</v>
      </c>
      <c r="M70" s="688"/>
      <c r="N70" s="688"/>
      <c r="O70" s="688"/>
      <c r="P70" s="688"/>
      <c r="Q70" s="688"/>
      <c r="R70" s="688"/>
      <c r="S70" s="99">
        <f>S61+S62+S64</f>
        <v>0</v>
      </c>
      <c r="T70" s="55">
        <f>T61+T62+T66+T67+T68</f>
        <v>0</v>
      </c>
      <c r="U70" s="232"/>
      <c r="V70" s="687" t="s">
        <v>48</v>
      </c>
      <c r="W70" s="688"/>
      <c r="X70" s="688"/>
      <c r="Y70" s="688"/>
      <c r="Z70" s="688"/>
      <c r="AA70" s="688"/>
      <c r="AB70" s="688"/>
      <c r="AC70" s="99">
        <f>AC61+AC62+AC64</f>
        <v>0</v>
      </c>
      <c r="AD70" s="55">
        <f>AD61+AD62+AD66+AD67+AD68</f>
        <v>0</v>
      </c>
    </row>
    <row r="71" spans="2:30" ht="19" x14ac:dyDescent="0.2">
      <c r="B71" s="606" t="s">
        <v>97</v>
      </c>
      <c r="C71" s="607"/>
      <c r="D71" s="607"/>
      <c r="E71" s="607"/>
      <c r="F71" s="607"/>
      <c r="G71" s="607"/>
      <c r="H71" s="607"/>
      <c r="I71" s="607"/>
      <c r="J71" s="608"/>
      <c r="L71" s="700" t="s">
        <v>97</v>
      </c>
      <c r="M71" s="701"/>
      <c r="N71" s="701"/>
      <c r="O71" s="701"/>
      <c r="P71" s="701"/>
      <c r="Q71" s="701"/>
      <c r="R71" s="701"/>
      <c r="S71" s="701"/>
      <c r="T71" s="702"/>
      <c r="U71" s="232"/>
      <c r="V71" s="700" t="s">
        <v>97</v>
      </c>
      <c r="W71" s="701"/>
      <c r="X71" s="701"/>
      <c r="Y71" s="701"/>
      <c r="Z71" s="701"/>
      <c r="AA71" s="701"/>
      <c r="AB71" s="701"/>
      <c r="AC71" s="701"/>
      <c r="AD71" s="702"/>
    </row>
    <row r="72" spans="2:30" ht="20" x14ac:dyDescent="0.2">
      <c r="B72" s="609" t="s">
        <v>98</v>
      </c>
      <c r="C72" s="609"/>
      <c r="D72" s="609"/>
      <c r="E72" s="609"/>
      <c r="F72" s="609"/>
      <c r="G72" s="609"/>
      <c r="H72" s="609"/>
      <c r="I72" s="609"/>
      <c r="J72" s="34" t="s">
        <v>14</v>
      </c>
      <c r="L72" s="709" t="s">
        <v>98</v>
      </c>
      <c r="M72" s="709"/>
      <c r="N72" s="709"/>
      <c r="O72" s="709"/>
      <c r="P72" s="709"/>
      <c r="Q72" s="709"/>
      <c r="R72" s="709"/>
      <c r="S72" s="709"/>
      <c r="T72" s="117" t="s">
        <v>14</v>
      </c>
      <c r="U72" s="232"/>
      <c r="V72" s="709" t="s">
        <v>98</v>
      </c>
      <c r="W72" s="709"/>
      <c r="X72" s="709"/>
      <c r="Y72" s="709"/>
      <c r="Z72" s="709"/>
      <c r="AA72" s="709"/>
      <c r="AB72" s="709"/>
      <c r="AC72" s="709"/>
      <c r="AD72" s="117" t="s">
        <v>14</v>
      </c>
    </row>
    <row r="73" spans="2:30" ht="20" x14ac:dyDescent="0.2">
      <c r="B73" s="35" t="s">
        <v>25</v>
      </c>
      <c r="C73" s="555" t="s">
        <v>99</v>
      </c>
      <c r="D73" s="555"/>
      <c r="E73" s="555"/>
      <c r="F73" s="555"/>
      <c r="G73" s="555"/>
      <c r="H73" s="555"/>
      <c r="I73" s="555"/>
      <c r="J73" s="20">
        <f>J21</f>
        <v>3244.78</v>
      </c>
      <c r="L73" s="118" t="s">
        <v>25</v>
      </c>
      <c r="M73" s="686" t="s">
        <v>99</v>
      </c>
      <c r="N73" s="686"/>
      <c r="O73" s="686"/>
      <c r="P73" s="686"/>
      <c r="Q73" s="686"/>
      <c r="R73" s="686"/>
      <c r="S73" s="686"/>
      <c r="T73" s="53">
        <f>T21</f>
        <v>22.1235</v>
      </c>
      <c r="U73" s="232"/>
      <c r="V73" s="118" t="s">
        <v>25</v>
      </c>
      <c r="W73" s="686" t="s">
        <v>99</v>
      </c>
      <c r="X73" s="686"/>
      <c r="Y73" s="686"/>
      <c r="Z73" s="686"/>
      <c r="AA73" s="686"/>
      <c r="AB73" s="686"/>
      <c r="AC73" s="686"/>
      <c r="AD73" s="53">
        <f>AD21</f>
        <v>29.498000000000001</v>
      </c>
    </row>
    <row r="74" spans="2:30" ht="20" x14ac:dyDescent="0.2">
      <c r="B74" s="35" t="s">
        <v>27</v>
      </c>
      <c r="C74" s="555" t="s">
        <v>100</v>
      </c>
      <c r="D74" s="555"/>
      <c r="E74" s="555"/>
      <c r="F74" s="555"/>
      <c r="G74" s="555"/>
      <c r="H74" s="555"/>
      <c r="I74" s="555"/>
      <c r="J74" s="20">
        <f>J26</f>
        <v>630.78523200000006</v>
      </c>
      <c r="L74" s="118" t="s">
        <v>27</v>
      </c>
      <c r="M74" s="686" t="s">
        <v>100</v>
      </c>
      <c r="N74" s="686"/>
      <c r="O74" s="686"/>
      <c r="P74" s="686"/>
      <c r="Q74" s="686"/>
      <c r="R74" s="686"/>
      <c r="S74" s="686"/>
      <c r="T74" s="53">
        <f>T26</f>
        <v>4.3008084000000002</v>
      </c>
      <c r="U74" s="232"/>
      <c r="V74" s="118" t="s">
        <v>27</v>
      </c>
      <c r="W74" s="686" t="s">
        <v>100</v>
      </c>
      <c r="X74" s="686"/>
      <c r="Y74" s="686"/>
      <c r="Z74" s="686"/>
      <c r="AA74" s="686"/>
      <c r="AB74" s="686"/>
      <c r="AC74" s="686"/>
      <c r="AD74" s="53">
        <f>AD26</f>
        <v>5.7344112000000003</v>
      </c>
    </row>
    <row r="75" spans="2:30" ht="20" x14ac:dyDescent="0.2">
      <c r="B75" s="35" t="s">
        <v>29</v>
      </c>
      <c r="C75" s="565" t="s">
        <v>101</v>
      </c>
      <c r="D75" s="566"/>
      <c r="E75" s="566"/>
      <c r="F75" s="566"/>
      <c r="G75" s="566"/>
      <c r="H75" s="566"/>
      <c r="I75" s="567"/>
      <c r="J75" s="20">
        <f>J36</f>
        <v>534.82800201600003</v>
      </c>
      <c r="L75" s="118" t="s">
        <v>29</v>
      </c>
      <c r="M75" s="666" t="s">
        <v>101</v>
      </c>
      <c r="N75" s="667"/>
      <c r="O75" s="667"/>
      <c r="P75" s="667"/>
      <c r="Q75" s="667"/>
      <c r="R75" s="667"/>
      <c r="S75" s="668"/>
      <c r="T75" s="53">
        <f>T36</f>
        <v>3.6465545592000002</v>
      </c>
      <c r="U75" s="232"/>
      <c r="V75" s="118" t="s">
        <v>29</v>
      </c>
      <c r="W75" s="666" t="s">
        <v>101</v>
      </c>
      <c r="X75" s="667"/>
      <c r="Y75" s="667"/>
      <c r="Z75" s="667"/>
      <c r="AA75" s="667"/>
      <c r="AB75" s="667"/>
      <c r="AC75" s="668"/>
      <c r="AD75" s="53">
        <f>AD36</f>
        <v>4.8620727455999999</v>
      </c>
    </row>
    <row r="76" spans="2:30" ht="20" x14ac:dyDescent="0.2">
      <c r="B76" s="35" t="s">
        <v>31</v>
      </c>
      <c r="C76" s="555" t="s">
        <v>102</v>
      </c>
      <c r="D76" s="555"/>
      <c r="E76" s="555"/>
      <c r="F76" s="555"/>
      <c r="G76" s="555"/>
      <c r="H76" s="555"/>
      <c r="I76" s="555"/>
      <c r="J76" s="20">
        <f>J45</f>
        <v>528</v>
      </c>
      <c r="L76" s="118" t="s">
        <v>31</v>
      </c>
      <c r="M76" s="686" t="s">
        <v>102</v>
      </c>
      <c r="N76" s="686"/>
      <c r="O76" s="686"/>
      <c r="P76" s="686"/>
      <c r="Q76" s="686"/>
      <c r="R76" s="686"/>
      <c r="S76" s="686"/>
      <c r="T76" s="53">
        <f>T45</f>
        <v>0</v>
      </c>
      <c r="U76" s="232"/>
      <c r="V76" s="118" t="s">
        <v>31</v>
      </c>
      <c r="W76" s="686" t="s">
        <v>102</v>
      </c>
      <c r="X76" s="686"/>
      <c r="Y76" s="686"/>
      <c r="Z76" s="686"/>
      <c r="AA76" s="686"/>
      <c r="AB76" s="686"/>
      <c r="AC76" s="686"/>
      <c r="AD76" s="53">
        <f>AD45</f>
        <v>0</v>
      </c>
    </row>
    <row r="77" spans="2:30" ht="20" x14ac:dyDescent="0.2">
      <c r="B77" s="35" t="s">
        <v>34</v>
      </c>
      <c r="C77" s="555" t="s">
        <v>103</v>
      </c>
      <c r="D77" s="555"/>
      <c r="E77" s="555"/>
      <c r="F77" s="555"/>
      <c r="G77" s="555"/>
      <c r="H77" s="555"/>
      <c r="I77" s="555"/>
      <c r="J77" s="20">
        <f>J53</f>
        <v>143.23257135880002</v>
      </c>
      <c r="L77" s="118" t="s">
        <v>34</v>
      </c>
      <c r="M77" s="686" t="s">
        <v>103</v>
      </c>
      <c r="N77" s="686"/>
      <c r="O77" s="686"/>
      <c r="P77" s="686"/>
      <c r="Q77" s="686"/>
      <c r="R77" s="686"/>
      <c r="S77" s="686"/>
      <c r="T77" s="53">
        <f>T53</f>
        <v>0.97658571381000003</v>
      </c>
      <c r="U77" s="232"/>
      <c r="V77" s="118" t="s">
        <v>34</v>
      </c>
      <c r="W77" s="686" t="s">
        <v>103</v>
      </c>
      <c r="X77" s="686"/>
      <c r="Y77" s="686"/>
      <c r="Z77" s="686"/>
      <c r="AA77" s="686"/>
      <c r="AB77" s="686"/>
      <c r="AC77" s="686"/>
      <c r="AD77" s="53">
        <f>AD53</f>
        <v>1.30211428508</v>
      </c>
    </row>
    <row r="78" spans="2:30" ht="19" customHeight="1" x14ac:dyDescent="0.2">
      <c r="B78" s="612" t="s">
        <v>104</v>
      </c>
      <c r="C78" s="613"/>
      <c r="D78" s="613"/>
      <c r="E78" s="613"/>
      <c r="F78" s="613"/>
      <c r="G78" s="613"/>
      <c r="H78" s="613"/>
      <c r="I78" s="614"/>
      <c r="J78" s="38">
        <f>SUM(J73:J77)</f>
        <v>5081.6258053748006</v>
      </c>
      <c r="L78" s="612" t="s">
        <v>104</v>
      </c>
      <c r="M78" s="613"/>
      <c r="N78" s="613"/>
      <c r="O78" s="613"/>
      <c r="P78" s="613"/>
      <c r="Q78" s="613"/>
      <c r="R78" s="613"/>
      <c r="S78" s="614"/>
      <c r="T78" s="119">
        <f>SUM(T73:T77)</f>
        <v>31.047448673009999</v>
      </c>
      <c r="U78" s="232"/>
      <c r="V78" s="612" t="s">
        <v>104</v>
      </c>
      <c r="W78" s="613"/>
      <c r="X78" s="613"/>
      <c r="Y78" s="613"/>
      <c r="Z78" s="613"/>
      <c r="AA78" s="613"/>
      <c r="AB78" s="613"/>
      <c r="AC78" s="614"/>
      <c r="AD78" s="119">
        <f>SUM(AD73:AD77)</f>
        <v>41.396598230680006</v>
      </c>
    </row>
    <row r="79" spans="2:30" ht="20" x14ac:dyDescent="0.2">
      <c r="B79" s="35" t="s">
        <v>36</v>
      </c>
      <c r="C79" s="555" t="s">
        <v>105</v>
      </c>
      <c r="D79" s="555"/>
      <c r="E79" s="555"/>
      <c r="F79" s="555"/>
      <c r="G79" s="555"/>
      <c r="H79" s="555"/>
      <c r="I79" s="555"/>
      <c r="J79" s="20">
        <f>J58</f>
        <v>-2.6041666666666668E-5</v>
      </c>
      <c r="L79" s="118" t="s">
        <v>36</v>
      </c>
      <c r="M79" s="686" t="s">
        <v>105</v>
      </c>
      <c r="N79" s="686"/>
      <c r="O79" s="686"/>
      <c r="P79" s="686"/>
      <c r="Q79" s="686"/>
      <c r="R79" s="686"/>
      <c r="S79" s="686"/>
      <c r="T79" s="53">
        <f>T58</f>
        <v>0</v>
      </c>
      <c r="U79" s="232"/>
      <c r="V79" s="118" t="s">
        <v>36</v>
      </c>
      <c r="W79" s="686" t="s">
        <v>105</v>
      </c>
      <c r="X79" s="686"/>
      <c r="Y79" s="686"/>
      <c r="Z79" s="686"/>
      <c r="AA79" s="686"/>
      <c r="AB79" s="686"/>
      <c r="AC79" s="686"/>
      <c r="AD79" s="53">
        <f>AD58</f>
        <v>0</v>
      </c>
    </row>
    <row r="80" spans="2:30" ht="20" x14ac:dyDescent="0.2">
      <c r="B80" s="35" t="s">
        <v>63</v>
      </c>
      <c r="C80" s="555" t="s">
        <v>106</v>
      </c>
      <c r="D80" s="555"/>
      <c r="E80" s="555"/>
      <c r="F80" s="555"/>
      <c r="G80" s="555"/>
      <c r="H80" s="555"/>
      <c r="I80" s="555"/>
      <c r="J80" s="20">
        <f>J70</f>
        <v>0</v>
      </c>
      <c r="L80" s="118" t="s">
        <v>63</v>
      </c>
      <c r="M80" s="686" t="s">
        <v>106</v>
      </c>
      <c r="N80" s="686"/>
      <c r="O80" s="686"/>
      <c r="P80" s="686"/>
      <c r="Q80" s="686"/>
      <c r="R80" s="686"/>
      <c r="S80" s="686"/>
      <c r="T80" s="53">
        <f>T70</f>
        <v>0</v>
      </c>
      <c r="U80" s="232"/>
      <c r="V80" s="118" t="s">
        <v>63</v>
      </c>
      <c r="W80" s="686" t="s">
        <v>106</v>
      </c>
      <c r="X80" s="686"/>
      <c r="Y80" s="686"/>
      <c r="Z80" s="686"/>
      <c r="AA80" s="686"/>
      <c r="AB80" s="686"/>
      <c r="AC80" s="686"/>
      <c r="AD80" s="53">
        <f>AD70</f>
        <v>0</v>
      </c>
    </row>
    <row r="81" spans="2:30" s="232" customFormat="1" ht="26" x14ac:dyDescent="0.3">
      <c r="B81" s="602" t="s">
        <v>282</v>
      </c>
      <c r="C81" s="602"/>
      <c r="D81" s="602"/>
      <c r="E81" s="602"/>
      <c r="F81" s="602"/>
      <c r="G81" s="602"/>
      <c r="H81" s="602"/>
      <c r="I81" s="602"/>
      <c r="J81" s="240">
        <f>SUM(J78:J80)</f>
        <v>5081.6257793331342</v>
      </c>
      <c r="L81" s="602" t="s">
        <v>242</v>
      </c>
      <c r="M81" s="602"/>
      <c r="N81" s="602"/>
      <c r="O81" s="602"/>
      <c r="P81" s="602"/>
      <c r="Q81" s="602"/>
      <c r="R81" s="602"/>
      <c r="S81" s="602"/>
      <c r="T81" s="240">
        <f>SUM(T78:T80)</f>
        <v>31.047448673009999</v>
      </c>
      <c r="V81" s="602" t="s">
        <v>291</v>
      </c>
      <c r="W81" s="602"/>
      <c r="X81" s="602"/>
      <c r="Y81" s="602"/>
      <c r="Z81" s="602"/>
      <c r="AA81" s="602"/>
      <c r="AB81" s="602"/>
      <c r="AC81" s="602"/>
      <c r="AD81" s="240">
        <f>SUM(AD78:AD80)</f>
        <v>41.396598230680006</v>
      </c>
    </row>
    <row r="82" spans="2:30" ht="20" customHeight="1" x14ac:dyDescent="0.2">
      <c r="B82" s="238"/>
      <c r="C82" s="238"/>
      <c r="D82" s="238"/>
      <c r="E82" s="238"/>
      <c r="F82" s="238"/>
      <c r="G82" s="238"/>
      <c r="H82" s="238"/>
      <c r="I82" s="238"/>
      <c r="J82" s="239"/>
      <c r="K82" s="233"/>
    </row>
    <row r="85" spans="2:30" ht="18.75" customHeight="1" x14ac:dyDescent="0.2"/>
    <row r="88" spans="2:30" ht="18.75" customHeight="1" x14ac:dyDescent="0.2"/>
    <row r="89" spans="2:30" ht="18.75" customHeight="1" x14ac:dyDescent="0.2">
      <c r="K89" s="237"/>
    </row>
    <row r="90" spans="2:30" ht="18.75" customHeight="1" x14ac:dyDescent="0.2"/>
    <row r="97" spans="11:11" x14ac:dyDescent="0.2">
      <c r="K97" s="234"/>
    </row>
    <row r="111" spans="11:11" ht="20.25" customHeight="1" x14ac:dyDescent="0.2"/>
    <row r="118" ht="18.75" customHeight="1" x14ac:dyDescent="0.2"/>
    <row r="125" ht="33.75" customHeight="1" x14ac:dyDescent="0.2"/>
  </sheetData>
  <sheetProtection algorithmName="SHA-512" hashValue="0R3M0Uw9ewsYHI7t7Qinai+urmoZf+4m/Uw34z6Br4H3QE3PwCxhRzd5ddCIK120xL+THytAPRE8ATt6ms0e/w==" saltValue="LOkJP0A3nKbf6mxxLZtohw==" spinCount="100000" sheet="1" objects="1" scenarios="1"/>
  <mergeCells count="255">
    <mergeCell ref="M69:N69"/>
    <mergeCell ref="W69:X69"/>
    <mergeCell ref="W68:AB68"/>
    <mergeCell ref="V70:AB70"/>
    <mergeCell ref="W65:AB65"/>
    <mergeCell ref="W66:AB66"/>
    <mergeCell ref="W67:AB67"/>
    <mergeCell ref="W61:AB61"/>
    <mergeCell ref="W62:AB62"/>
    <mergeCell ref="W64:AB64"/>
    <mergeCell ref="M61:R61"/>
    <mergeCell ref="M62:R62"/>
    <mergeCell ref="M64:R64"/>
    <mergeCell ref="M65:R65"/>
    <mergeCell ref="M66:R66"/>
    <mergeCell ref="W60:AB60"/>
    <mergeCell ref="W77:AC77"/>
    <mergeCell ref="W79:AC79"/>
    <mergeCell ref="W74:AC74"/>
    <mergeCell ref="W75:AC75"/>
    <mergeCell ref="W76:AC76"/>
    <mergeCell ref="V71:AD71"/>
    <mergeCell ref="V72:AC72"/>
    <mergeCell ref="W73:AC73"/>
    <mergeCell ref="V53:AB53"/>
    <mergeCell ref="W48:AB48"/>
    <mergeCell ref="W49:AB49"/>
    <mergeCell ref="W50:AB50"/>
    <mergeCell ref="V46:AD46"/>
    <mergeCell ref="W47:AB47"/>
    <mergeCell ref="V54:AD54"/>
    <mergeCell ref="W55:AC55"/>
    <mergeCell ref="V59:AD59"/>
    <mergeCell ref="W38:AC38"/>
    <mergeCell ref="W35:AB35"/>
    <mergeCell ref="V36:AB36"/>
    <mergeCell ref="V37:AD37"/>
    <mergeCell ref="W32:AB32"/>
    <mergeCell ref="W33:AB33"/>
    <mergeCell ref="W34:AB34"/>
    <mergeCell ref="W51:AB51"/>
    <mergeCell ref="W52:AB52"/>
    <mergeCell ref="W29:AB29"/>
    <mergeCell ref="W30:AB30"/>
    <mergeCell ref="W31:AB31"/>
    <mergeCell ref="V26:AB26"/>
    <mergeCell ref="W27:AB27"/>
    <mergeCell ref="W28:AB28"/>
    <mergeCell ref="W23:AB23"/>
    <mergeCell ref="W24:AB24"/>
    <mergeCell ref="W25:AB25"/>
    <mergeCell ref="W9:AB9"/>
    <mergeCell ref="AC9:AD9"/>
    <mergeCell ref="W10:AB10"/>
    <mergeCell ref="AC10:AD10"/>
    <mergeCell ref="W20:AA20"/>
    <mergeCell ref="V21:AC21"/>
    <mergeCell ref="V22:AD22"/>
    <mergeCell ref="V17:AD17"/>
    <mergeCell ref="W18:AB18"/>
    <mergeCell ref="W19:AA19"/>
    <mergeCell ref="W15:AB15"/>
    <mergeCell ref="AC15:AD15"/>
    <mergeCell ref="W16:AB16"/>
    <mergeCell ref="AC16:AD16"/>
    <mergeCell ref="W80:AC80"/>
    <mergeCell ref="V81:AC81"/>
    <mergeCell ref="W7:AB7"/>
    <mergeCell ref="AC7:AD7"/>
    <mergeCell ref="M77:S77"/>
    <mergeCell ref="M79:S79"/>
    <mergeCell ref="M80:S80"/>
    <mergeCell ref="L81:S81"/>
    <mergeCell ref="L72:S72"/>
    <mergeCell ref="M73:S73"/>
    <mergeCell ref="M74:S74"/>
    <mergeCell ref="M75:S75"/>
    <mergeCell ref="M76:S76"/>
    <mergeCell ref="M67:R67"/>
    <mergeCell ref="M68:R68"/>
    <mergeCell ref="L70:R70"/>
    <mergeCell ref="L71:T71"/>
    <mergeCell ref="W13:AB13"/>
    <mergeCell ref="AC13:AD13"/>
    <mergeCell ref="W14:AB14"/>
    <mergeCell ref="AC14:AD14"/>
    <mergeCell ref="V11:AD11"/>
    <mergeCell ref="W12:AB12"/>
    <mergeCell ref="AC12:AD12"/>
    <mergeCell ref="AC5:AD5"/>
    <mergeCell ref="AC6:AD6"/>
    <mergeCell ref="W6:AB6"/>
    <mergeCell ref="V2:AD2"/>
    <mergeCell ref="V3:AD3"/>
    <mergeCell ref="V4:AD4"/>
    <mergeCell ref="W5:AB5"/>
    <mergeCell ref="W8:AB8"/>
    <mergeCell ref="AC8:AD8"/>
    <mergeCell ref="M60:R60"/>
    <mergeCell ref="M51:R51"/>
    <mergeCell ref="M52:R52"/>
    <mergeCell ref="L53:R53"/>
    <mergeCell ref="L54:T54"/>
    <mergeCell ref="M55:S55"/>
    <mergeCell ref="L46:T46"/>
    <mergeCell ref="M47:R47"/>
    <mergeCell ref="M48:R48"/>
    <mergeCell ref="M49:R49"/>
    <mergeCell ref="M50:R50"/>
    <mergeCell ref="L36:R36"/>
    <mergeCell ref="L37:T37"/>
    <mergeCell ref="M38:S38"/>
    <mergeCell ref="M31:R31"/>
    <mergeCell ref="M32:R32"/>
    <mergeCell ref="M33:R33"/>
    <mergeCell ref="M34:R34"/>
    <mergeCell ref="M35:R35"/>
    <mergeCell ref="L59:T59"/>
    <mergeCell ref="L26:R26"/>
    <mergeCell ref="M27:R27"/>
    <mergeCell ref="M28:R28"/>
    <mergeCell ref="M29:R29"/>
    <mergeCell ref="M30:R30"/>
    <mergeCell ref="L21:S21"/>
    <mergeCell ref="L22:T22"/>
    <mergeCell ref="M23:R23"/>
    <mergeCell ref="M24:R24"/>
    <mergeCell ref="M25:R25"/>
    <mergeCell ref="M19:Q19"/>
    <mergeCell ref="M20:Q20"/>
    <mergeCell ref="M16:R16"/>
    <mergeCell ref="S16:T16"/>
    <mergeCell ref="L17:T17"/>
    <mergeCell ref="M18:R18"/>
    <mergeCell ref="M13:R13"/>
    <mergeCell ref="S13:T13"/>
    <mergeCell ref="M14:R14"/>
    <mergeCell ref="S14:T14"/>
    <mergeCell ref="M15:R15"/>
    <mergeCell ref="S15:T15"/>
    <mergeCell ref="L11:T11"/>
    <mergeCell ref="M12:R12"/>
    <mergeCell ref="S12:T12"/>
    <mergeCell ref="M7:R7"/>
    <mergeCell ref="S7:T7"/>
    <mergeCell ref="M8:R8"/>
    <mergeCell ref="S8:T8"/>
    <mergeCell ref="M9:R9"/>
    <mergeCell ref="S9:T9"/>
    <mergeCell ref="L4:T4"/>
    <mergeCell ref="M5:R5"/>
    <mergeCell ref="S5:T5"/>
    <mergeCell ref="M6:R6"/>
    <mergeCell ref="S6:T6"/>
    <mergeCell ref="L2:T2"/>
    <mergeCell ref="L3:T3"/>
    <mergeCell ref="M10:R10"/>
    <mergeCell ref="S10:T10"/>
    <mergeCell ref="B2:J2"/>
    <mergeCell ref="B3:J3"/>
    <mergeCell ref="C5:H5"/>
    <mergeCell ref="I5:J5"/>
    <mergeCell ref="B4:J4"/>
    <mergeCell ref="C7:H7"/>
    <mergeCell ref="I7:J7"/>
    <mergeCell ref="C6:H6"/>
    <mergeCell ref="I6:J6"/>
    <mergeCell ref="C9:H9"/>
    <mergeCell ref="I9:J9"/>
    <mergeCell ref="C8:H8"/>
    <mergeCell ref="I8:J8"/>
    <mergeCell ref="B11:J11"/>
    <mergeCell ref="C10:H10"/>
    <mergeCell ref="I10:J10"/>
    <mergeCell ref="C13:H13"/>
    <mergeCell ref="I13:J13"/>
    <mergeCell ref="C12:H12"/>
    <mergeCell ref="I12:J12"/>
    <mergeCell ref="C15:H15"/>
    <mergeCell ref="I15:J15"/>
    <mergeCell ref="C14:H14"/>
    <mergeCell ref="I14:J14"/>
    <mergeCell ref="B17:J17"/>
    <mergeCell ref="C16:H16"/>
    <mergeCell ref="I16:J16"/>
    <mergeCell ref="B21:I21"/>
    <mergeCell ref="C18:H18"/>
    <mergeCell ref="C24:H24"/>
    <mergeCell ref="C25:H25"/>
    <mergeCell ref="B22:J22"/>
    <mergeCell ref="C23:H23"/>
    <mergeCell ref="C19:I20"/>
    <mergeCell ref="J19:J20"/>
    <mergeCell ref="C28:H28"/>
    <mergeCell ref="C29:H29"/>
    <mergeCell ref="B26:H26"/>
    <mergeCell ref="C27:H27"/>
    <mergeCell ref="B19:B20"/>
    <mergeCell ref="C32:H32"/>
    <mergeCell ref="C33:H33"/>
    <mergeCell ref="C30:H30"/>
    <mergeCell ref="C31:H31"/>
    <mergeCell ref="B36:H36"/>
    <mergeCell ref="B37:J37"/>
    <mergeCell ref="C34:H34"/>
    <mergeCell ref="C35:H35"/>
    <mergeCell ref="C40:I40"/>
    <mergeCell ref="C38:I38"/>
    <mergeCell ref="C39:I39"/>
    <mergeCell ref="C44:I44"/>
    <mergeCell ref="C42:I42"/>
    <mergeCell ref="C43:I43"/>
    <mergeCell ref="C48:H48"/>
    <mergeCell ref="C49:H49"/>
    <mergeCell ref="B46:J46"/>
    <mergeCell ref="C47:H47"/>
    <mergeCell ref="B81:I81"/>
    <mergeCell ref="C79:I79"/>
    <mergeCell ref="C80:I80"/>
    <mergeCell ref="C77:I77"/>
    <mergeCell ref="B70:H70"/>
    <mergeCell ref="C67:H67"/>
    <mergeCell ref="C68:H68"/>
    <mergeCell ref="B71:J71"/>
    <mergeCell ref="B72:I72"/>
    <mergeCell ref="C75:I75"/>
    <mergeCell ref="C76:I76"/>
    <mergeCell ref="C73:I73"/>
    <mergeCell ref="C74:I74"/>
    <mergeCell ref="C69:D69"/>
    <mergeCell ref="B78:I78"/>
    <mergeCell ref="L78:S78"/>
    <mergeCell ref="V78:AC78"/>
    <mergeCell ref="B45:I45"/>
    <mergeCell ref="L39:T45"/>
    <mergeCell ref="V39:AD45"/>
    <mergeCell ref="L56:T58"/>
    <mergeCell ref="V56:AD58"/>
    <mergeCell ref="C61:H61"/>
    <mergeCell ref="B58:I58"/>
    <mergeCell ref="B59:J59"/>
    <mergeCell ref="C65:H65"/>
    <mergeCell ref="C66:H66"/>
    <mergeCell ref="C62:H62"/>
    <mergeCell ref="C64:H64"/>
    <mergeCell ref="C52:H52"/>
    <mergeCell ref="B53:H53"/>
    <mergeCell ref="C50:H50"/>
    <mergeCell ref="C51:H51"/>
    <mergeCell ref="C56:I56"/>
    <mergeCell ref="C57:I57"/>
    <mergeCell ref="B54:J54"/>
    <mergeCell ref="C55:I55"/>
    <mergeCell ref="C60:H60"/>
    <mergeCell ref="C41:I41"/>
  </mergeCells>
  <conditionalFormatting sqref="B2:J2">
    <cfRule type="containsText" dxfId="34" priority="3" operator="containsText" text="INSERIR DADOS DA EMPRESA">
      <formula>NOT(ISERROR(SEARCH("INSERIR DADOS DA EMPRESA",B2)))</formula>
    </cfRule>
  </conditionalFormatting>
  <conditionalFormatting sqref="I28">
    <cfRule type="notContainsBlanks" dxfId="33" priority="4">
      <formula>LEN(TRIM(I28))&gt;0</formula>
    </cfRule>
    <cfRule type="containsBlanks" dxfId="32" priority="5">
      <formula>LEN(TRIM(I28))=0</formula>
    </cfRule>
  </conditionalFormatting>
  <conditionalFormatting sqref="I34 J39 J41:J44">
    <cfRule type="notContainsBlanks" dxfId="31" priority="14">
      <formula>LEN(TRIM(I34))&gt;0</formula>
    </cfRule>
    <cfRule type="containsBlanks" dxfId="30" priority="15">
      <formula>LEN(TRIM(I34))=0</formula>
    </cfRule>
  </conditionalFormatting>
  <conditionalFormatting sqref="I48">
    <cfRule type="notContainsBlanks" dxfId="29" priority="10">
      <formula>LEN(TRIM(I48))&gt;0</formula>
    </cfRule>
    <cfRule type="containsBlanks" dxfId="28" priority="11">
      <formula>LEN(TRIM(I48))=0</formula>
    </cfRule>
  </conditionalFormatting>
  <conditionalFormatting sqref="I61:I62">
    <cfRule type="notContainsBlanks" dxfId="27" priority="6">
      <formula>LEN(TRIM(I61))&gt;0</formula>
    </cfRule>
    <cfRule type="containsBlanks" dxfId="26" priority="7">
      <formula>LEN(TRIM(I61))=0</formula>
    </cfRule>
  </conditionalFormatting>
  <conditionalFormatting sqref="I66:I69">
    <cfRule type="notContainsBlanks" dxfId="25" priority="8">
      <formula>LEN(TRIM(I66))&gt;0</formula>
    </cfRule>
    <cfRule type="containsBlanks" dxfId="24" priority="9">
      <formula>LEN(TRIM(I66))=0</formula>
    </cfRule>
  </conditionalFormatting>
  <conditionalFormatting sqref="I5:J6 I10:J10 I16:J16">
    <cfRule type="notContainsBlanks" dxfId="23" priority="12">
      <formula>LEN(TRIM(I5))&gt;0</formula>
    </cfRule>
    <cfRule type="containsBlanks" dxfId="22" priority="13">
      <formula>LEN(TRIM(I5))=0</formula>
    </cfRule>
  </conditionalFormatting>
  <conditionalFormatting sqref="I12:J13">
    <cfRule type="notContainsBlanks" dxfId="21" priority="1">
      <formula>LEN(TRIM(I12))&gt;0</formula>
    </cfRule>
    <cfRule type="containsBlanks" dxfId="20" priority="2">
      <formula>LEN(TRIM(I12))=0</formula>
    </cfRule>
  </conditionalFormatting>
  <pageMargins left="0.511811024" right="0.511811024" top="0.78740157499999996" bottom="0.78740157499999996" header="0.31496062000000002" footer="0.31496062000000002"/>
  <pageSetup paperSize="9" scale="24"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8">
    <tabColor theme="9" tint="0.39997558519241921"/>
  </sheetPr>
  <dimension ref="B1:AH17"/>
  <sheetViews>
    <sheetView zoomScaleNormal="100" workbookViewId="0">
      <selection activeCell="D5" sqref="D5"/>
    </sheetView>
  </sheetViews>
  <sheetFormatPr baseColWidth="10" defaultColWidth="8.83203125" defaultRowHeight="15" x14ac:dyDescent="0.2"/>
  <cols>
    <col min="1" max="1" width="3" style="60" customWidth="1"/>
    <col min="2" max="2" width="71.83203125" style="60" customWidth="1"/>
    <col min="3" max="7" width="21.1640625" style="60" customWidth="1"/>
    <col min="8" max="8" width="8.83203125" style="60"/>
    <col min="9" max="9" width="4.33203125" style="60" customWidth="1"/>
    <col min="10" max="28" width="8.83203125" style="60"/>
    <col min="29" max="29" width="12.6640625" style="60" bestFit="1" customWidth="1"/>
    <col min="30" max="16384" width="8.83203125" style="60"/>
  </cols>
  <sheetData>
    <row r="1" spans="2:29" ht="16" thickBot="1" x14ac:dyDescent="0.25"/>
    <row r="2" spans="2:29" ht="102.75" customHeight="1" thickBot="1" x14ac:dyDescent="0.25">
      <c r="B2" s="727"/>
      <c r="C2" s="728"/>
      <c r="D2" s="728"/>
      <c r="E2" s="728"/>
      <c r="F2" s="728"/>
      <c r="G2" s="728"/>
      <c r="H2" s="729"/>
      <c r="I2" s="730"/>
    </row>
    <row r="3" spans="2:29" ht="43.5" customHeight="1" thickBot="1" x14ac:dyDescent="0.25">
      <c r="B3" s="731" t="s">
        <v>183</v>
      </c>
      <c r="C3" s="732"/>
      <c r="D3" s="732"/>
      <c r="E3" s="732"/>
      <c r="F3" s="732"/>
      <c r="G3" s="733"/>
      <c r="H3" s="734" t="s">
        <v>184</v>
      </c>
      <c r="I3" s="735"/>
    </row>
    <row r="4" spans="2:29" ht="37.5" customHeight="1" x14ac:dyDescent="0.2">
      <c r="B4" s="221" t="s">
        <v>185</v>
      </c>
      <c r="C4" s="222" t="s">
        <v>260</v>
      </c>
      <c r="D4" s="221" t="s">
        <v>259</v>
      </c>
      <c r="E4" s="222" t="s">
        <v>258</v>
      </c>
      <c r="F4" s="221" t="s">
        <v>256</v>
      </c>
      <c r="G4" s="221" t="s">
        <v>257</v>
      </c>
      <c r="H4" s="736"/>
      <c r="I4" s="737"/>
    </row>
    <row r="5" spans="2:29" ht="190" customHeight="1" thickBot="1" x14ac:dyDescent="0.25">
      <c r="B5" s="224" t="s">
        <v>243</v>
      </c>
      <c r="C5" s="217">
        <v>64</v>
      </c>
      <c r="D5" s="225"/>
      <c r="E5" s="218">
        <v>0.1</v>
      </c>
      <c r="F5" s="226">
        <v>5</v>
      </c>
      <c r="G5" s="223">
        <f>((C5*D5)-E5)*H5</f>
        <v>-1.6666666666666668E-3</v>
      </c>
      <c r="H5" s="719">
        <f>1/(12*F5)</f>
        <v>1.6666666666666666E-2</v>
      </c>
      <c r="I5" s="720"/>
    </row>
    <row r="6" spans="2:29" ht="25" customHeight="1" thickBot="1" x14ac:dyDescent="0.25">
      <c r="B6" s="721" t="s">
        <v>186</v>
      </c>
      <c r="C6" s="722"/>
      <c r="D6" s="722"/>
      <c r="E6" s="722"/>
      <c r="F6" s="723"/>
      <c r="G6" s="227">
        <f>SUM(G5:G5)</f>
        <v>-1.6666666666666668E-3</v>
      </c>
      <c r="H6" s="213"/>
      <c r="I6" s="213"/>
      <c r="AC6" s="134"/>
    </row>
    <row r="7" spans="2:29" ht="25" customHeight="1" thickBot="1" x14ac:dyDescent="0.25">
      <c r="B7" s="724" t="s">
        <v>281</v>
      </c>
      <c r="C7" s="725"/>
      <c r="D7" s="725"/>
      <c r="E7" s="725"/>
      <c r="F7" s="726"/>
      <c r="G7" s="228">
        <v>64</v>
      </c>
      <c r="H7" s="213"/>
      <c r="I7" s="213"/>
      <c r="AC7" s="135"/>
    </row>
    <row r="8" spans="2:29" ht="25" customHeight="1" thickBot="1" x14ac:dyDescent="0.25">
      <c r="B8" s="716" t="s">
        <v>188</v>
      </c>
      <c r="C8" s="717"/>
      <c r="D8" s="717"/>
      <c r="E8" s="717"/>
      <c r="F8" s="718"/>
      <c r="G8" s="231">
        <f>G6/G7</f>
        <v>-2.6041666666666668E-5</v>
      </c>
      <c r="H8" s="213"/>
      <c r="I8" s="213"/>
      <c r="AC8" s="135"/>
    </row>
    <row r="9" spans="2:29" x14ac:dyDescent="0.2">
      <c r="AC9" s="136"/>
    </row>
    <row r="12" spans="2:29" x14ac:dyDescent="0.2">
      <c r="C12" s="214"/>
      <c r="D12" s="215"/>
    </row>
    <row r="13" spans="2:29" x14ac:dyDescent="0.2">
      <c r="C13" s="216"/>
      <c r="D13" s="215"/>
    </row>
    <row r="14" spans="2:29" x14ac:dyDescent="0.2">
      <c r="D14" s="215"/>
    </row>
    <row r="17" spans="34:34" x14ac:dyDescent="0.2">
      <c r="AH17" s="137"/>
    </row>
  </sheetData>
  <sheetProtection algorithmName="SHA-512" hashValue="gQlwMVEyTUtu5diHMA1M473SWSfQUNzwZgR6efj6FRfXBSJ5YCXgiEnlOqbNMfGYt0v98/HUv8Jb5No3X5NZcw==" saltValue="5VX7exnzbWloGAXL1uVytw==" spinCount="100000" sheet="1" objects="1" scenarios="1"/>
  <mergeCells count="7">
    <mergeCell ref="B8:F8"/>
    <mergeCell ref="H5:I5"/>
    <mergeCell ref="B6:F6"/>
    <mergeCell ref="B7:F7"/>
    <mergeCell ref="B2:I2"/>
    <mergeCell ref="B3:G3"/>
    <mergeCell ref="H3:I4"/>
  </mergeCells>
  <conditionalFormatting sqref="D5">
    <cfRule type="notContainsBlanks" dxfId="19" priority="1">
      <formula>LEN(TRIM(D5))&gt;0</formula>
    </cfRule>
    <cfRule type="containsBlanks" dxfId="18" priority="2">
      <formula>LEN(TRIM(D5))=0</formula>
    </cfRule>
  </conditionalFormatting>
  <pageMargins left="0.511811024" right="0.511811024" top="0.78740157499999996" bottom="0.78740157499999996" header="0.31496062000000002" footer="0.31496062000000002"/>
  <pageSetup paperSize="9" scale="5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9">
    <tabColor theme="9" tint="0.39997558519241921"/>
  </sheetPr>
  <dimension ref="B1:G17"/>
  <sheetViews>
    <sheetView zoomScaleNormal="100" workbookViewId="0">
      <selection activeCell="F6" sqref="F6"/>
    </sheetView>
  </sheetViews>
  <sheetFormatPr baseColWidth="10" defaultColWidth="8.83203125" defaultRowHeight="15" x14ac:dyDescent="0.2"/>
  <cols>
    <col min="1" max="1" width="2.83203125" style="60" customWidth="1"/>
    <col min="2" max="2" width="36.1640625" style="60" customWidth="1"/>
    <col min="3" max="3" width="93.1640625" style="60" customWidth="1"/>
    <col min="4" max="4" width="7.33203125" style="60" customWidth="1"/>
    <col min="5" max="5" width="2" style="60" customWidth="1"/>
    <col min="6" max="6" width="14.6640625" style="60" customWidth="1"/>
    <col min="7" max="7" width="18" style="60" customWidth="1"/>
    <col min="8" max="16384" width="8.83203125" style="60"/>
  </cols>
  <sheetData>
    <row r="1" spans="2:7" ht="16" thickBot="1" x14ac:dyDescent="0.25"/>
    <row r="2" spans="2:7" ht="81" customHeight="1" thickBot="1" x14ac:dyDescent="0.25">
      <c r="B2" s="474"/>
      <c r="C2" s="475"/>
      <c r="D2" s="475"/>
      <c r="E2" s="475"/>
      <c r="F2" s="475"/>
      <c r="G2" s="476"/>
    </row>
    <row r="3" spans="2:7" ht="25" customHeight="1" thickBot="1" x14ac:dyDescent="0.25">
      <c r="B3" s="752" t="s">
        <v>189</v>
      </c>
      <c r="C3" s="753"/>
      <c r="D3" s="753"/>
      <c r="E3" s="753"/>
      <c r="F3" s="753"/>
      <c r="G3" s="754"/>
    </row>
    <row r="4" spans="2:7" ht="25" customHeight="1" thickBot="1" x14ac:dyDescent="0.25">
      <c r="B4" s="759" t="s">
        <v>190</v>
      </c>
      <c r="C4" s="760"/>
      <c r="D4" s="760"/>
      <c r="E4" s="760"/>
      <c r="F4" s="760"/>
      <c r="G4" s="761"/>
    </row>
    <row r="5" spans="2:7" ht="35" thickBot="1" x14ac:dyDescent="0.25">
      <c r="B5" s="755" t="s">
        <v>185</v>
      </c>
      <c r="C5" s="756"/>
      <c r="D5" s="755" t="s">
        <v>191</v>
      </c>
      <c r="E5" s="756"/>
      <c r="F5" s="205" t="s">
        <v>261</v>
      </c>
      <c r="G5" s="205" t="s">
        <v>262</v>
      </c>
    </row>
    <row r="6" spans="2:7" ht="156" customHeight="1" x14ac:dyDescent="0.2">
      <c r="B6" s="757" t="s">
        <v>192</v>
      </c>
      <c r="C6" s="758"/>
      <c r="D6" s="745">
        <f>170*4</f>
        <v>680</v>
      </c>
      <c r="E6" s="746"/>
      <c r="F6" s="207"/>
      <c r="G6" s="210">
        <f t="shared" ref="G6:G13" si="0">D6*F6</f>
        <v>0</v>
      </c>
    </row>
    <row r="7" spans="2:7" ht="132" customHeight="1" x14ac:dyDescent="0.2">
      <c r="B7" s="741" t="s">
        <v>193</v>
      </c>
      <c r="C7" s="742"/>
      <c r="D7" s="743">
        <f t="shared" ref="D7:D12" si="1">170*4</f>
        <v>680</v>
      </c>
      <c r="E7" s="744"/>
      <c r="F7" s="208"/>
      <c r="G7" s="211">
        <f t="shared" si="0"/>
        <v>0</v>
      </c>
    </row>
    <row r="8" spans="2:7" ht="101" customHeight="1" x14ac:dyDescent="0.2">
      <c r="B8" s="741" t="s">
        <v>194</v>
      </c>
      <c r="C8" s="742"/>
      <c r="D8" s="743">
        <f t="shared" si="1"/>
        <v>680</v>
      </c>
      <c r="E8" s="744"/>
      <c r="F8" s="208"/>
      <c r="G8" s="211">
        <f t="shared" si="0"/>
        <v>0</v>
      </c>
    </row>
    <row r="9" spans="2:7" ht="36" customHeight="1" x14ac:dyDescent="0.2">
      <c r="B9" s="741" t="s">
        <v>195</v>
      </c>
      <c r="C9" s="742"/>
      <c r="D9" s="743">
        <f t="shared" si="1"/>
        <v>680</v>
      </c>
      <c r="E9" s="744"/>
      <c r="F9" s="208"/>
      <c r="G9" s="211">
        <f t="shared" si="0"/>
        <v>0</v>
      </c>
    </row>
    <row r="10" spans="2:7" ht="92" customHeight="1" x14ac:dyDescent="0.2">
      <c r="B10" s="741" t="s">
        <v>196</v>
      </c>
      <c r="C10" s="742"/>
      <c r="D10" s="743">
        <f t="shared" si="1"/>
        <v>680</v>
      </c>
      <c r="E10" s="744"/>
      <c r="F10" s="208"/>
      <c r="G10" s="211">
        <f t="shared" si="0"/>
        <v>0</v>
      </c>
    </row>
    <row r="11" spans="2:7" ht="63" customHeight="1" x14ac:dyDescent="0.2">
      <c r="B11" s="741" t="s">
        <v>197</v>
      </c>
      <c r="C11" s="742"/>
      <c r="D11" s="743">
        <f t="shared" si="1"/>
        <v>680</v>
      </c>
      <c r="E11" s="744"/>
      <c r="F11" s="208"/>
      <c r="G11" s="211">
        <f t="shared" si="0"/>
        <v>0</v>
      </c>
    </row>
    <row r="12" spans="2:7" ht="64" customHeight="1" x14ac:dyDescent="0.2">
      <c r="B12" s="741" t="s">
        <v>198</v>
      </c>
      <c r="C12" s="742"/>
      <c r="D12" s="743">
        <f t="shared" si="1"/>
        <v>680</v>
      </c>
      <c r="E12" s="744"/>
      <c r="F12" s="208"/>
      <c r="G12" s="211">
        <f t="shared" si="0"/>
        <v>0</v>
      </c>
    </row>
    <row r="13" spans="2:7" ht="44" customHeight="1" thickBot="1" x14ac:dyDescent="0.25">
      <c r="B13" s="762" t="s">
        <v>201</v>
      </c>
      <c r="C13" s="763"/>
      <c r="D13" s="747">
        <v>170</v>
      </c>
      <c r="E13" s="748"/>
      <c r="F13" s="209"/>
      <c r="G13" s="212">
        <f t="shared" si="0"/>
        <v>0</v>
      </c>
    </row>
    <row r="14" spans="2:7" ht="25" customHeight="1" thickBot="1" x14ac:dyDescent="0.25">
      <c r="B14" s="738" t="s">
        <v>199</v>
      </c>
      <c r="C14" s="739"/>
      <c r="D14" s="739"/>
      <c r="E14" s="739"/>
      <c r="F14" s="740"/>
      <c r="G14" s="206">
        <f>SUM(G6:G13)</f>
        <v>0</v>
      </c>
    </row>
    <row r="15" spans="2:7" ht="25" customHeight="1" thickBot="1" x14ac:dyDescent="0.25">
      <c r="B15" s="738" t="s">
        <v>200</v>
      </c>
      <c r="C15" s="739"/>
      <c r="D15" s="739"/>
      <c r="E15" s="739"/>
      <c r="F15" s="740"/>
      <c r="G15" s="206">
        <f>G14/12</f>
        <v>0</v>
      </c>
    </row>
    <row r="16" spans="2:7" ht="25" customHeight="1" thickBot="1" x14ac:dyDescent="0.25">
      <c r="B16" s="764" t="s">
        <v>187</v>
      </c>
      <c r="C16" s="765"/>
      <c r="D16" s="765"/>
      <c r="E16" s="765"/>
      <c r="F16" s="766"/>
      <c r="G16" s="205">
        <v>170</v>
      </c>
    </row>
    <row r="17" spans="2:7" ht="25" customHeight="1" thickBot="1" x14ac:dyDescent="0.25">
      <c r="B17" s="749" t="s">
        <v>188</v>
      </c>
      <c r="C17" s="750"/>
      <c r="D17" s="750"/>
      <c r="E17" s="750"/>
      <c r="F17" s="751"/>
      <c r="G17" s="229">
        <f>G15/G16</f>
        <v>0</v>
      </c>
    </row>
  </sheetData>
  <sheetProtection algorithmName="SHA-512" hashValue="5Urhy2JH7Bqv1+TkcpvON4wHXYaXqFMKupCurKKkTUUzW9k3VXtug7i9Mt4RA4a+2e7OZNX3W16l19acmbn3wA==" saltValue="B7g47Gl6ILJtsy2nBtc2JQ==" spinCount="100000" sheet="1" objects="1" scenarios="1"/>
  <mergeCells count="25">
    <mergeCell ref="B17:F17"/>
    <mergeCell ref="B14:F14"/>
    <mergeCell ref="B3:G3"/>
    <mergeCell ref="D11:E11"/>
    <mergeCell ref="B12:C12"/>
    <mergeCell ref="D12:E12"/>
    <mergeCell ref="B9:C9"/>
    <mergeCell ref="D9:E9"/>
    <mergeCell ref="B10:C10"/>
    <mergeCell ref="B5:C5"/>
    <mergeCell ref="B6:C6"/>
    <mergeCell ref="B4:G4"/>
    <mergeCell ref="D5:E5"/>
    <mergeCell ref="D10:E10"/>
    <mergeCell ref="B13:C13"/>
    <mergeCell ref="B16:F16"/>
    <mergeCell ref="B15:F15"/>
    <mergeCell ref="B2:G2"/>
    <mergeCell ref="B11:C11"/>
    <mergeCell ref="D7:E7"/>
    <mergeCell ref="B8:C8"/>
    <mergeCell ref="D8:E8"/>
    <mergeCell ref="D6:E6"/>
    <mergeCell ref="B7:C7"/>
    <mergeCell ref="D13:E13"/>
  </mergeCells>
  <conditionalFormatting sqref="F6:F13">
    <cfRule type="notContainsBlanks" dxfId="17" priority="1">
      <formula>LEN(TRIM(F6))&gt;0</formula>
    </cfRule>
    <cfRule type="containsBlanks" dxfId="16" priority="2">
      <formula>LEN(TRIM(F6))=0</formula>
    </cfRule>
  </conditionalFormatting>
  <pageMargins left="0.511811024" right="0.511811024" top="0.78740157499999996" bottom="0.78740157499999996" header="0.31496062000000002" footer="0.31496062000000002"/>
  <pageSetup paperSize="9" scale="50"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F4826-3C36-B94A-B906-98B876A1E94E}">
  <sheetPr codeName="Planilha10">
    <tabColor rgb="FF00B0F0"/>
    <pageSetUpPr fitToPage="1"/>
  </sheetPr>
  <dimension ref="B1:X73"/>
  <sheetViews>
    <sheetView zoomScaleNormal="100" workbookViewId="0">
      <selection activeCell="D7" sqref="D7:E8"/>
    </sheetView>
  </sheetViews>
  <sheetFormatPr baseColWidth="10" defaultColWidth="8.83203125" defaultRowHeight="15" x14ac:dyDescent="0.2"/>
  <cols>
    <col min="1" max="1" width="2.6640625" style="60" customWidth="1"/>
    <col min="2" max="2" width="23.1640625" style="60" bestFit="1" customWidth="1"/>
    <col min="3" max="3" width="11.1640625" style="60" customWidth="1"/>
    <col min="4" max="4" width="13.1640625" style="60" customWidth="1"/>
    <col min="5" max="5" width="12.33203125" style="60" customWidth="1"/>
    <col min="6" max="6" width="14.83203125" style="60" customWidth="1"/>
    <col min="7" max="7" width="16.83203125" style="60" customWidth="1"/>
    <col min="8" max="8" width="28" style="60" customWidth="1"/>
    <col min="9" max="9" width="34" style="60" customWidth="1"/>
    <col min="10" max="10" width="13.33203125" style="60" bestFit="1" customWidth="1"/>
    <col min="11" max="11" width="15.83203125" style="60" bestFit="1" customWidth="1"/>
    <col min="12" max="12" width="11.83203125" style="60" bestFit="1" customWidth="1"/>
    <col min="13" max="13" width="14" style="60" bestFit="1" customWidth="1"/>
    <col min="14" max="16384" width="8.83203125" style="60"/>
  </cols>
  <sheetData>
    <row r="1" spans="2:17" ht="16" thickBot="1" x14ac:dyDescent="0.25"/>
    <row r="2" spans="2:17" ht="53.25" customHeight="1" x14ac:dyDescent="0.2">
      <c r="B2" s="196"/>
      <c r="C2" s="197"/>
      <c r="D2" s="197"/>
      <c r="E2" s="197"/>
      <c r="F2" s="197"/>
      <c r="G2" s="197"/>
      <c r="H2" s="197"/>
      <c r="I2" s="198"/>
    </row>
    <row r="3" spans="2:17" ht="19" customHeight="1" x14ac:dyDescent="0.2">
      <c r="B3" s="199"/>
      <c r="C3" s="200"/>
      <c r="D3" s="200"/>
      <c r="E3" s="200"/>
      <c r="F3" s="200"/>
      <c r="G3" s="200"/>
      <c r="H3" s="200"/>
      <c r="I3" s="201"/>
    </row>
    <row r="4" spans="2:17" ht="19" customHeight="1" thickBot="1" x14ac:dyDescent="0.25">
      <c r="B4" s="202"/>
      <c r="C4" s="203"/>
      <c r="D4" s="203"/>
      <c r="E4" s="203"/>
      <c r="F4" s="203"/>
      <c r="G4" s="203"/>
      <c r="H4" s="203"/>
      <c r="I4" s="204"/>
    </row>
    <row r="5" spans="2:17" ht="18" thickBot="1" x14ac:dyDescent="0.25">
      <c r="B5" s="772" t="s">
        <v>1</v>
      </c>
      <c r="C5" s="773"/>
      <c r="D5" s="773"/>
      <c r="E5" s="773"/>
      <c r="F5" s="773"/>
      <c r="G5" s="773"/>
      <c r="H5" s="773"/>
      <c r="I5" s="774"/>
    </row>
    <row r="6" spans="2:17" ht="3" customHeight="1" thickBot="1" x14ac:dyDescent="0.25">
      <c r="B6" s="775"/>
      <c r="C6" s="775"/>
      <c r="D6" s="775"/>
      <c r="E6" s="775"/>
      <c r="F6" s="775"/>
      <c r="G6" s="775"/>
      <c r="H6" s="775"/>
      <c r="I6" s="775"/>
      <c r="J6" s="64"/>
      <c r="K6" s="68"/>
      <c r="L6" s="67"/>
      <c r="M6" s="67"/>
      <c r="N6" s="67"/>
      <c r="O6" s="67"/>
      <c r="P6" s="67"/>
      <c r="Q6" s="67"/>
    </row>
    <row r="7" spans="2:17" ht="18" customHeight="1" x14ac:dyDescent="0.2">
      <c r="B7" s="782" t="s">
        <v>2</v>
      </c>
      <c r="C7" s="783"/>
      <c r="D7" s="786"/>
      <c r="E7" s="787"/>
      <c r="F7" s="780" t="s">
        <v>3</v>
      </c>
      <c r="G7" s="781"/>
      <c r="H7" s="781"/>
      <c r="I7" s="143" t="s">
        <v>237</v>
      </c>
      <c r="K7" s="65"/>
      <c r="L7" s="69">
        <v>3</v>
      </c>
      <c r="M7" s="70">
        <v>30</v>
      </c>
      <c r="N7" s="67"/>
      <c r="O7" s="67"/>
      <c r="P7" s="67"/>
      <c r="Q7" s="67"/>
    </row>
    <row r="8" spans="2:17" ht="32" customHeight="1" thickBot="1" x14ac:dyDescent="0.25">
      <c r="B8" s="784"/>
      <c r="C8" s="785"/>
      <c r="D8" s="788"/>
      <c r="E8" s="789"/>
      <c r="F8" s="776" t="s">
        <v>263</v>
      </c>
      <c r="G8" s="777"/>
      <c r="H8" s="778"/>
      <c r="I8" s="779"/>
      <c r="J8" s="71"/>
      <c r="K8" s="65"/>
      <c r="L8" s="72"/>
      <c r="M8" s="72"/>
      <c r="N8" s="67"/>
      <c r="O8" s="67"/>
      <c r="P8" s="67"/>
      <c r="Q8" s="67"/>
    </row>
    <row r="9" spans="2:17" ht="3" customHeight="1" thickBot="1" x14ac:dyDescent="0.25">
      <c r="B9" s="77"/>
      <c r="C9" s="77"/>
      <c r="D9" s="77"/>
      <c r="E9" s="77"/>
      <c r="F9" s="77"/>
      <c r="G9" s="78"/>
      <c r="H9" s="78"/>
      <c r="I9" s="78"/>
      <c r="J9" s="71"/>
      <c r="K9" s="65"/>
      <c r="L9" s="73"/>
      <c r="M9" s="67"/>
      <c r="N9" s="67"/>
      <c r="O9" s="64"/>
    </row>
    <row r="10" spans="2:17" ht="36" customHeight="1" x14ac:dyDescent="0.2">
      <c r="B10" s="144" t="s">
        <v>4</v>
      </c>
      <c r="C10" s="868"/>
      <c r="D10" s="868"/>
      <c r="E10" s="868"/>
      <c r="F10" s="868"/>
      <c r="G10" s="868"/>
      <c r="H10" s="868"/>
      <c r="I10" s="869"/>
      <c r="J10" s="71"/>
      <c r="K10" s="65"/>
      <c r="L10" s="67"/>
      <c r="M10" s="67"/>
      <c r="N10" s="67"/>
      <c r="O10" s="67"/>
      <c r="P10" s="67"/>
      <c r="Q10" s="67"/>
    </row>
    <row r="11" spans="2:17" ht="34" customHeight="1" x14ac:dyDescent="0.2">
      <c r="B11" s="145" t="s">
        <v>5</v>
      </c>
      <c r="C11" s="800"/>
      <c r="D11" s="800"/>
      <c r="E11" s="800"/>
      <c r="F11" s="800"/>
      <c r="G11" s="800"/>
      <c r="H11" s="800"/>
      <c r="I11" s="801"/>
      <c r="J11" s="71"/>
      <c r="K11" s="65"/>
      <c r="L11" s="67"/>
      <c r="M11" s="67"/>
      <c r="N11" s="67"/>
      <c r="O11" s="64"/>
    </row>
    <row r="12" spans="2:17" ht="34" customHeight="1" thickBot="1" x14ac:dyDescent="0.25">
      <c r="B12" s="871" t="s">
        <v>264</v>
      </c>
      <c r="C12" s="777"/>
      <c r="D12" s="777"/>
      <c r="E12" s="777"/>
      <c r="F12" s="777"/>
      <c r="G12" s="777"/>
      <c r="H12" s="778"/>
      <c r="I12" s="779"/>
      <c r="J12" s="71"/>
      <c r="K12" s="65"/>
      <c r="L12" s="73"/>
      <c r="M12" s="67"/>
      <c r="N12" s="67"/>
      <c r="O12" s="64"/>
    </row>
    <row r="13" spans="2:17" ht="4" customHeight="1" thickBot="1" x14ac:dyDescent="0.25">
      <c r="B13" s="77"/>
      <c r="C13" s="77"/>
      <c r="D13" s="77"/>
      <c r="E13" s="77"/>
      <c r="F13" s="77"/>
      <c r="G13" s="78"/>
      <c r="H13" s="78"/>
      <c r="I13" s="78"/>
      <c r="J13" s="71"/>
      <c r="K13" s="65"/>
      <c r="L13" s="73"/>
      <c r="M13" s="67"/>
      <c r="N13" s="67"/>
      <c r="O13" s="64"/>
    </row>
    <row r="14" spans="2:17" ht="38" customHeight="1" x14ac:dyDescent="0.2">
      <c r="B14" s="144" t="s">
        <v>6</v>
      </c>
      <c r="C14" s="868"/>
      <c r="D14" s="868"/>
      <c r="E14" s="868"/>
      <c r="F14" s="868"/>
      <c r="G14" s="868"/>
      <c r="H14" s="868"/>
      <c r="I14" s="869"/>
      <c r="J14" s="71"/>
      <c r="K14" s="65"/>
      <c r="L14" s="73"/>
      <c r="M14" s="67"/>
      <c r="N14" s="67"/>
      <c r="O14" s="64"/>
    </row>
    <row r="15" spans="2:17" ht="38" customHeight="1" x14ac:dyDescent="0.2">
      <c r="B15" s="145" t="s">
        <v>7</v>
      </c>
      <c r="C15" s="800"/>
      <c r="D15" s="800"/>
      <c r="E15" s="870"/>
      <c r="F15" s="798" t="s">
        <v>255</v>
      </c>
      <c r="G15" s="799"/>
      <c r="H15" s="800"/>
      <c r="I15" s="801"/>
      <c r="J15" s="71"/>
      <c r="K15" s="65"/>
      <c r="L15" s="73"/>
      <c r="M15" s="67"/>
      <c r="N15" s="67"/>
      <c r="O15" s="64"/>
    </row>
    <row r="16" spans="2:17" ht="38" customHeight="1" x14ac:dyDescent="0.2">
      <c r="B16" s="145" t="s">
        <v>8</v>
      </c>
      <c r="C16" s="800"/>
      <c r="D16" s="800"/>
      <c r="E16" s="800"/>
      <c r="F16" s="800"/>
      <c r="G16" s="870"/>
      <c r="H16" s="81" t="s">
        <v>9</v>
      </c>
      <c r="I16" s="146"/>
      <c r="J16" s="71"/>
      <c r="K16" s="65"/>
      <c r="L16" s="73"/>
      <c r="M16" s="67"/>
      <c r="N16" s="67"/>
      <c r="O16" s="64"/>
    </row>
    <row r="17" spans="2:24" ht="40" customHeight="1" thickBot="1" x14ac:dyDescent="0.25">
      <c r="B17" s="147" t="s">
        <v>10</v>
      </c>
      <c r="C17" s="778"/>
      <c r="D17" s="778"/>
      <c r="E17" s="778"/>
      <c r="F17" s="778"/>
      <c r="G17" s="778"/>
      <c r="H17" s="778"/>
      <c r="I17" s="779"/>
      <c r="J17" s="71"/>
      <c r="K17" s="65"/>
      <c r="L17" s="73"/>
      <c r="M17" s="67"/>
      <c r="N17" s="67"/>
      <c r="O17" s="64"/>
    </row>
    <row r="18" spans="2:24" ht="4" customHeight="1" thickBot="1" x14ac:dyDescent="0.25">
      <c r="B18" s="77"/>
      <c r="C18" s="77"/>
      <c r="D18" s="79"/>
      <c r="E18" s="79"/>
      <c r="F18" s="80"/>
      <c r="G18" s="79"/>
      <c r="H18" s="79"/>
      <c r="I18" s="79"/>
      <c r="K18" s="65"/>
    </row>
    <row r="19" spans="2:24" ht="18" thickBot="1" x14ac:dyDescent="0.25">
      <c r="B19" s="790" t="s">
        <v>11</v>
      </c>
      <c r="C19" s="791"/>
      <c r="D19" s="791"/>
      <c r="E19" s="791"/>
      <c r="F19" s="791"/>
      <c r="G19" s="791"/>
      <c r="H19" s="791"/>
      <c r="I19" s="792"/>
      <c r="K19" s="65"/>
    </row>
    <row r="20" spans="2:24" ht="4" customHeight="1" thickBot="1" x14ac:dyDescent="0.25">
      <c r="B20" s="138"/>
      <c r="C20" s="138"/>
      <c r="D20" s="138"/>
      <c r="E20" s="138"/>
      <c r="F20" s="138"/>
      <c r="G20" s="138"/>
      <c r="H20" s="138"/>
      <c r="I20" s="138"/>
      <c r="J20" s="64"/>
      <c r="K20" s="65"/>
      <c r="L20" s="67"/>
      <c r="M20" s="67"/>
      <c r="N20" s="67"/>
      <c r="O20" s="64"/>
      <c r="P20" s="64"/>
      <c r="Q20" s="64"/>
      <c r="R20" s="64"/>
      <c r="S20" s="64"/>
      <c r="T20" s="64"/>
      <c r="U20" s="64"/>
      <c r="V20" s="64"/>
      <c r="W20" s="64"/>
      <c r="X20" s="64"/>
    </row>
    <row r="21" spans="2:24" ht="18" thickBot="1" x14ac:dyDescent="0.25">
      <c r="B21" s="802" t="s">
        <v>216</v>
      </c>
      <c r="C21" s="803"/>
      <c r="D21" s="803"/>
      <c r="E21" s="803"/>
      <c r="F21" s="803"/>
      <c r="G21" s="803"/>
      <c r="H21" s="803"/>
      <c r="I21" s="804"/>
      <c r="J21" s="64"/>
      <c r="K21" s="65"/>
      <c r="L21" s="67"/>
      <c r="M21" s="67"/>
      <c r="N21" s="67"/>
      <c r="O21" s="64"/>
      <c r="P21" s="64"/>
      <c r="Q21" s="64"/>
      <c r="R21" s="64"/>
      <c r="S21" s="64"/>
      <c r="T21" s="64"/>
      <c r="U21" s="64"/>
      <c r="V21" s="64"/>
      <c r="W21" s="64"/>
      <c r="X21" s="64"/>
    </row>
    <row r="22" spans="2:24" ht="17" customHeight="1" thickBot="1" x14ac:dyDescent="0.25">
      <c r="B22" s="836" t="s">
        <v>227</v>
      </c>
      <c r="C22" s="837"/>
      <c r="D22" s="793" t="s">
        <v>12</v>
      </c>
      <c r="E22" s="795" t="s">
        <v>13</v>
      </c>
      <c r="F22" s="796"/>
      <c r="G22" s="795" t="s">
        <v>238</v>
      </c>
      <c r="H22" s="797"/>
      <c r="I22" s="796"/>
      <c r="K22" s="65"/>
    </row>
    <row r="23" spans="2:24" ht="37" thickBot="1" x14ac:dyDescent="0.25">
      <c r="B23" s="838"/>
      <c r="C23" s="839"/>
      <c r="D23" s="794"/>
      <c r="E23" s="150" t="s">
        <v>15</v>
      </c>
      <c r="F23" s="150" t="s">
        <v>213</v>
      </c>
      <c r="G23" s="151" t="s">
        <v>239</v>
      </c>
      <c r="H23" s="152" t="s">
        <v>231</v>
      </c>
      <c r="I23" s="152" t="s">
        <v>232</v>
      </c>
      <c r="K23" s="65"/>
    </row>
    <row r="24" spans="2:24" ht="17" x14ac:dyDescent="0.2">
      <c r="B24" s="840" t="s">
        <v>16</v>
      </c>
      <c r="C24" s="841"/>
      <c r="D24" s="162" t="s">
        <v>17</v>
      </c>
      <c r="E24" s="155">
        <v>76</v>
      </c>
      <c r="F24" s="155">
        <v>1</v>
      </c>
      <c r="G24" s="153">
        <f>'CONDUTOR EXECUTIVO I'!J81</f>
        <v>7700.2799100629618</v>
      </c>
      <c r="H24" s="153">
        <f>E24*G24</f>
        <v>585221.27316478512</v>
      </c>
      <c r="I24" s="153">
        <f>H24*12</f>
        <v>7022655.2779774219</v>
      </c>
    </row>
    <row r="25" spans="2:24" ht="17" x14ac:dyDescent="0.2">
      <c r="B25" s="842" t="s">
        <v>18</v>
      </c>
      <c r="C25" s="843"/>
      <c r="D25" s="163" t="s">
        <v>17</v>
      </c>
      <c r="E25" s="156">
        <f>'CONDUTOR EXECUTIVO II'!I7</f>
        <v>30</v>
      </c>
      <c r="F25" s="156">
        <v>1</v>
      </c>
      <c r="G25" s="154">
        <f>'CONDUTOR EXECUTIVO II'!J81</f>
        <v>7187.9742022013206</v>
      </c>
      <c r="H25" s="154">
        <f>E25*G25</f>
        <v>215639.22606603961</v>
      </c>
      <c r="I25" s="154">
        <f>H25*12</f>
        <v>2587670.7127924752</v>
      </c>
    </row>
    <row r="26" spans="2:24" ht="17" x14ac:dyDescent="0.2">
      <c r="B26" s="844" t="s">
        <v>19</v>
      </c>
      <c r="C26" s="845"/>
      <c r="D26" s="163" t="s">
        <v>17</v>
      </c>
      <c r="E26" s="156">
        <v>60</v>
      </c>
      <c r="F26" s="156">
        <v>1</v>
      </c>
      <c r="G26" s="154">
        <f>'CONDUTOR DE SERVIÇO'!J81</f>
        <v>5783.0317397087338</v>
      </c>
      <c r="H26" s="154">
        <f>E26*G26</f>
        <v>346981.90438252402</v>
      </c>
      <c r="I26" s="154">
        <f>H26*12</f>
        <v>4163782.852590288</v>
      </c>
    </row>
    <row r="27" spans="2:24" ht="18" thickBot="1" x14ac:dyDescent="0.25">
      <c r="B27" s="846" t="s">
        <v>20</v>
      </c>
      <c r="C27" s="847"/>
      <c r="D27" s="164" t="s">
        <v>17</v>
      </c>
      <c r="E27" s="157">
        <v>4</v>
      </c>
      <c r="F27" s="157">
        <v>1</v>
      </c>
      <c r="G27" s="158">
        <f>SUPERVISOR!J81</f>
        <v>5081.6257793331342</v>
      </c>
      <c r="H27" s="158">
        <f>E27*G27</f>
        <v>20326.503117332537</v>
      </c>
      <c r="I27" s="158">
        <f>H27*12</f>
        <v>243918.03740799043</v>
      </c>
    </row>
    <row r="28" spans="2:24" ht="18" thickBot="1" x14ac:dyDescent="0.25">
      <c r="B28" s="830" t="s">
        <v>219</v>
      </c>
      <c r="C28" s="831"/>
      <c r="D28" s="832"/>
      <c r="E28" s="159">
        <f>SUM(E24:E27)</f>
        <v>170</v>
      </c>
      <c r="F28" s="159">
        <v>1</v>
      </c>
      <c r="G28" s="160" t="s">
        <v>22</v>
      </c>
      <c r="H28" s="161">
        <f>SUM(H24:H27)</f>
        <v>1168168.9067306812</v>
      </c>
      <c r="I28" s="161">
        <f>SUM(I24:I27)</f>
        <v>14018026.880768176</v>
      </c>
    </row>
    <row r="29" spans="2:24" ht="4" customHeight="1" thickBot="1" x14ac:dyDescent="0.25">
      <c r="B29" s="139"/>
      <c r="C29" s="139"/>
      <c r="D29" s="139"/>
      <c r="E29" s="140"/>
      <c r="F29" s="140"/>
      <c r="G29" s="141"/>
      <c r="H29" s="142"/>
      <c r="I29" s="142"/>
    </row>
    <row r="30" spans="2:24" ht="18" thickBot="1" x14ac:dyDescent="0.25">
      <c r="B30" s="802" t="s">
        <v>217</v>
      </c>
      <c r="C30" s="803"/>
      <c r="D30" s="803"/>
      <c r="E30" s="803"/>
      <c r="F30" s="803"/>
      <c r="G30" s="803"/>
      <c r="H30" s="803"/>
      <c r="I30" s="804"/>
    </row>
    <row r="31" spans="2:24" ht="17" customHeight="1" thickBot="1" x14ac:dyDescent="0.25">
      <c r="B31" s="836" t="s">
        <v>215</v>
      </c>
      <c r="C31" s="866"/>
      <c r="D31" s="866"/>
      <c r="E31" s="837"/>
      <c r="F31" s="793" t="s">
        <v>205</v>
      </c>
      <c r="G31" s="825" t="s">
        <v>238</v>
      </c>
      <c r="H31" s="825"/>
      <c r="I31" s="826"/>
    </row>
    <row r="32" spans="2:24" ht="18" thickBot="1" x14ac:dyDescent="0.25">
      <c r="B32" s="838"/>
      <c r="C32" s="867"/>
      <c r="D32" s="867"/>
      <c r="E32" s="839"/>
      <c r="F32" s="794"/>
      <c r="G32" s="151" t="s">
        <v>239</v>
      </c>
      <c r="H32" s="169" t="s">
        <v>231</v>
      </c>
      <c r="I32" s="169" t="s">
        <v>232</v>
      </c>
    </row>
    <row r="33" spans="2:24" ht="18" thickBot="1" x14ac:dyDescent="0.25">
      <c r="B33" s="827" t="s">
        <v>21</v>
      </c>
      <c r="C33" s="828"/>
      <c r="D33" s="828"/>
      <c r="E33" s="829"/>
      <c r="F33" s="170">
        <v>400</v>
      </c>
      <c r="G33" s="171">
        <v>400</v>
      </c>
      <c r="H33" s="171">
        <f>G33*F33</f>
        <v>160000</v>
      </c>
      <c r="I33" s="171">
        <f>H33*12</f>
        <v>1920000</v>
      </c>
      <c r="J33" s="74"/>
    </row>
    <row r="34" spans="2:24" ht="18" thickBot="1" x14ac:dyDescent="0.25">
      <c r="B34" s="814" t="s">
        <v>220</v>
      </c>
      <c r="C34" s="815"/>
      <c r="D34" s="815"/>
      <c r="E34" s="816"/>
      <c r="F34" s="165">
        <f>F33</f>
        <v>400</v>
      </c>
      <c r="G34" s="166">
        <f>G33</f>
        <v>400</v>
      </c>
      <c r="H34" s="167">
        <f>SUM(H30:H33)</f>
        <v>160000</v>
      </c>
      <c r="I34" s="168">
        <f>SUM(I30:I33)</f>
        <v>1920000</v>
      </c>
    </row>
    <row r="35" spans="2:24" ht="4" customHeight="1" thickBot="1" x14ac:dyDescent="0.25">
      <c r="B35" s="139"/>
      <c r="C35" s="139"/>
      <c r="D35" s="139"/>
      <c r="E35" s="139"/>
      <c r="F35" s="140"/>
      <c r="G35" s="141"/>
      <c r="H35" s="142"/>
      <c r="I35" s="142"/>
    </row>
    <row r="36" spans="2:24" ht="18" thickBot="1" x14ac:dyDescent="0.25">
      <c r="B36" s="817" t="s">
        <v>218</v>
      </c>
      <c r="C36" s="818"/>
      <c r="D36" s="819"/>
      <c r="E36" s="819"/>
      <c r="F36" s="819"/>
      <c r="G36" s="819"/>
      <c r="H36" s="819"/>
      <c r="I36" s="820"/>
      <c r="J36" s="74"/>
    </row>
    <row r="37" spans="2:24" ht="17" customHeight="1" thickBot="1" x14ac:dyDescent="0.25">
      <c r="B37" s="823" t="s">
        <v>221</v>
      </c>
      <c r="C37" s="821" t="s">
        <v>235</v>
      </c>
      <c r="D37" s="848" t="s">
        <v>234</v>
      </c>
      <c r="E37" s="849"/>
      <c r="F37" s="850"/>
      <c r="G37" s="795" t="s">
        <v>238</v>
      </c>
      <c r="H37" s="797"/>
      <c r="I37" s="796"/>
    </row>
    <row r="38" spans="2:24" ht="19" thickBot="1" x14ac:dyDescent="0.25">
      <c r="B38" s="824"/>
      <c r="C38" s="822"/>
      <c r="D38" s="149" t="s">
        <v>222</v>
      </c>
      <c r="E38" s="149" t="s">
        <v>224</v>
      </c>
      <c r="F38" s="149" t="s">
        <v>205</v>
      </c>
      <c r="G38" s="174" t="s">
        <v>239</v>
      </c>
      <c r="H38" s="175" t="s">
        <v>231</v>
      </c>
      <c r="I38" s="175" t="s">
        <v>232</v>
      </c>
    </row>
    <row r="39" spans="2:24" ht="17" x14ac:dyDescent="0.2">
      <c r="B39" s="805" t="s">
        <v>19</v>
      </c>
      <c r="C39" s="172">
        <v>60</v>
      </c>
      <c r="D39" s="810" t="s">
        <v>223</v>
      </c>
      <c r="E39" s="172" t="s">
        <v>225</v>
      </c>
      <c r="F39" s="177">
        <v>16</v>
      </c>
      <c r="G39" s="178">
        <f>'CONDUTOR DE SERVIÇO'!T81</f>
        <v>35.829762039207274</v>
      </c>
      <c r="H39" s="178">
        <f t="shared" ref="H39:H44" si="0">F39*C39*G39</f>
        <v>34396.571557638985</v>
      </c>
      <c r="I39" s="179">
        <f t="shared" ref="I39:I44" si="1">H39*12</f>
        <v>412758.85869166779</v>
      </c>
      <c r="J39" s="74"/>
    </row>
    <row r="40" spans="2:24" ht="17" x14ac:dyDescent="0.2">
      <c r="B40" s="806"/>
      <c r="C40" s="58">
        <v>60</v>
      </c>
      <c r="D40" s="811"/>
      <c r="E40" s="58" t="s">
        <v>226</v>
      </c>
      <c r="F40" s="57">
        <v>8</v>
      </c>
      <c r="G40" s="59">
        <f>'CONDUTOR DE SERVIÇO'!AD81</f>
        <v>41.204226345088372</v>
      </c>
      <c r="H40" s="59">
        <f t="shared" si="0"/>
        <v>19778.028645642418</v>
      </c>
      <c r="I40" s="148">
        <f t="shared" si="1"/>
        <v>237336.343747709</v>
      </c>
      <c r="J40" s="74"/>
    </row>
    <row r="41" spans="2:24" ht="17" x14ac:dyDescent="0.2">
      <c r="B41" s="806"/>
      <c r="C41" s="58">
        <v>60</v>
      </c>
      <c r="D41" s="812" t="s">
        <v>229</v>
      </c>
      <c r="E41" s="61" t="s">
        <v>225</v>
      </c>
      <c r="F41" s="57">
        <v>8</v>
      </c>
      <c r="G41" s="59">
        <f>'CONDUTOR DE SERVIÇO'!AN81</f>
        <v>47.773016052276375</v>
      </c>
      <c r="H41" s="59">
        <f t="shared" si="0"/>
        <v>22931.04770509266</v>
      </c>
      <c r="I41" s="148">
        <f t="shared" si="1"/>
        <v>275172.57246111194</v>
      </c>
      <c r="J41" s="74"/>
    </row>
    <row r="42" spans="2:24" ht="18" thickBot="1" x14ac:dyDescent="0.25">
      <c r="B42" s="807"/>
      <c r="C42" s="173">
        <v>60</v>
      </c>
      <c r="D42" s="813"/>
      <c r="E42" s="181" t="s">
        <v>226</v>
      </c>
      <c r="F42" s="182">
        <v>4</v>
      </c>
      <c r="G42" s="183">
        <f>'CONDUTOR DE SERVIÇO'!AX81</f>
        <v>53.147480358157466</v>
      </c>
      <c r="H42" s="183">
        <f t="shared" si="0"/>
        <v>12755.395285957791</v>
      </c>
      <c r="I42" s="184">
        <f t="shared" si="1"/>
        <v>153064.74343149349</v>
      </c>
      <c r="J42" s="74"/>
    </row>
    <row r="43" spans="2:24" ht="17" x14ac:dyDescent="0.2">
      <c r="B43" s="808" t="s">
        <v>20</v>
      </c>
      <c r="C43" s="185">
        <v>4</v>
      </c>
      <c r="D43" s="186" t="s">
        <v>223</v>
      </c>
      <c r="E43" s="186" t="s">
        <v>225</v>
      </c>
      <c r="F43" s="187">
        <v>44</v>
      </c>
      <c r="G43" s="188">
        <f>SUPERVISOR!T81</f>
        <v>31.047448673009999</v>
      </c>
      <c r="H43" s="188">
        <f t="shared" si="0"/>
        <v>5464.3509664497597</v>
      </c>
      <c r="I43" s="189">
        <f t="shared" si="1"/>
        <v>65572.211597397109</v>
      </c>
      <c r="J43" s="74"/>
    </row>
    <row r="44" spans="2:24" ht="19" thickBot="1" x14ac:dyDescent="0.25">
      <c r="B44" s="809"/>
      <c r="C44" s="173">
        <v>4</v>
      </c>
      <c r="D44" s="180" t="s">
        <v>229</v>
      </c>
      <c r="E44" s="181" t="s">
        <v>225</v>
      </c>
      <c r="F44" s="182">
        <v>16</v>
      </c>
      <c r="G44" s="183">
        <f>SUPERVISOR!AD81</f>
        <v>41.396598230680006</v>
      </c>
      <c r="H44" s="183">
        <f t="shared" si="0"/>
        <v>2649.3822867635204</v>
      </c>
      <c r="I44" s="184">
        <f t="shared" si="1"/>
        <v>31792.587441162243</v>
      </c>
      <c r="J44" s="74"/>
    </row>
    <row r="45" spans="2:24" ht="18" thickBot="1" x14ac:dyDescent="0.25">
      <c r="B45" s="863" t="s">
        <v>228</v>
      </c>
      <c r="C45" s="864"/>
      <c r="D45" s="864"/>
      <c r="E45" s="864"/>
      <c r="F45" s="864"/>
      <c r="G45" s="865"/>
      <c r="H45" s="176">
        <f>SUM(H39:H44)</f>
        <v>97974.776447545111</v>
      </c>
      <c r="I45" s="176">
        <f>SUM(I39:I44)</f>
        <v>1175697.3173705414</v>
      </c>
    </row>
    <row r="46" spans="2:24" ht="4" customHeight="1" thickBot="1" x14ac:dyDescent="0.25">
      <c r="B46" s="62"/>
      <c r="C46" s="62"/>
      <c r="D46" s="62"/>
      <c r="E46" s="62"/>
      <c r="F46" s="62"/>
      <c r="G46" s="62"/>
      <c r="H46" s="63"/>
      <c r="I46" s="63"/>
      <c r="J46" s="64"/>
      <c r="K46" s="65"/>
      <c r="L46" s="66"/>
      <c r="M46" s="67"/>
      <c r="N46" s="67"/>
      <c r="O46" s="64"/>
      <c r="P46" s="64"/>
      <c r="Q46" s="64"/>
      <c r="R46" s="64"/>
      <c r="S46" s="64"/>
      <c r="T46" s="64"/>
      <c r="U46" s="64"/>
      <c r="V46" s="64"/>
      <c r="W46" s="64"/>
      <c r="X46" s="64"/>
    </row>
    <row r="47" spans="2:24" ht="22" thickBot="1" x14ac:dyDescent="0.25">
      <c r="B47" s="851" t="s">
        <v>230</v>
      </c>
      <c r="C47" s="852"/>
      <c r="D47" s="852"/>
      <c r="E47" s="852"/>
      <c r="F47" s="852"/>
      <c r="G47" s="852"/>
      <c r="H47" s="852"/>
      <c r="I47" s="853"/>
      <c r="J47" s="64"/>
      <c r="K47" s="68"/>
      <c r="L47" s="67"/>
      <c r="M47" s="67"/>
      <c r="N47" s="67"/>
      <c r="O47" s="64"/>
      <c r="P47" s="64"/>
      <c r="Q47" s="64"/>
      <c r="R47" s="64"/>
      <c r="S47" s="64"/>
      <c r="T47" s="64"/>
      <c r="U47" s="64"/>
      <c r="V47" s="64"/>
      <c r="W47" s="64"/>
      <c r="X47" s="64"/>
    </row>
    <row r="48" spans="2:24" ht="17" x14ac:dyDescent="0.2">
      <c r="B48" s="854" t="s">
        <v>214</v>
      </c>
      <c r="C48" s="855"/>
      <c r="D48" s="855"/>
      <c r="E48" s="855"/>
      <c r="F48" s="855"/>
      <c r="G48" s="856"/>
      <c r="H48" s="192" t="s">
        <v>231</v>
      </c>
      <c r="I48" s="193" t="s">
        <v>232</v>
      </c>
      <c r="J48" s="64"/>
      <c r="K48" s="68"/>
      <c r="L48" s="67"/>
      <c r="M48" s="67"/>
      <c r="N48" s="67"/>
      <c r="O48" s="64"/>
      <c r="P48" s="64"/>
      <c r="Q48" s="64"/>
      <c r="R48" s="64"/>
      <c r="S48" s="64"/>
      <c r="T48" s="64"/>
      <c r="U48" s="64"/>
      <c r="V48" s="64"/>
      <c r="W48" s="64"/>
      <c r="X48" s="64"/>
    </row>
    <row r="49" spans="2:24" ht="17" x14ac:dyDescent="0.2">
      <c r="B49" s="857" t="s">
        <v>233</v>
      </c>
      <c r="C49" s="858"/>
      <c r="D49" s="858"/>
      <c r="E49" s="858"/>
      <c r="F49" s="858"/>
      <c r="G49" s="859"/>
      <c r="H49" s="190">
        <f>H28</f>
        <v>1168168.9067306812</v>
      </c>
      <c r="I49" s="194">
        <f>I28</f>
        <v>14018026.880768176</v>
      </c>
      <c r="J49" s="64"/>
      <c r="K49" s="68"/>
      <c r="L49" s="67"/>
      <c r="M49" s="67"/>
      <c r="N49" s="67"/>
      <c r="O49" s="64"/>
      <c r="P49" s="64"/>
      <c r="Q49" s="64"/>
      <c r="R49" s="64"/>
      <c r="S49" s="64"/>
      <c r="T49" s="64"/>
      <c r="U49" s="64"/>
      <c r="V49" s="64"/>
      <c r="W49" s="64"/>
      <c r="X49" s="64"/>
    </row>
    <row r="50" spans="2:24" ht="17" x14ac:dyDescent="0.2">
      <c r="B50" s="857" t="s">
        <v>21</v>
      </c>
      <c r="C50" s="858"/>
      <c r="D50" s="858"/>
      <c r="E50" s="858"/>
      <c r="F50" s="858"/>
      <c r="G50" s="859"/>
      <c r="H50" s="190">
        <f>H34</f>
        <v>160000</v>
      </c>
      <c r="I50" s="194">
        <f>I34</f>
        <v>1920000</v>
      </c>
      <c r="J50" s="64"/>
      <c r="K50" s="68"/>
      <c r="L50" s="67"/>
      <c r="M50" s="67"/>
      <c r="N50" s="67"/>
      <c r="O50" s="64"/>
      <c r="P50" s="64"/>
      <c r="Q50" s="64"/>
      <c r="R50" s="64"/>
      <c r="S50" s="64"/>
      <c r="T50" s="64"/>
      <c r="U50" s="64"/>
      <c r="V50" s="64"/>
      <c r="W50" s="64"/>
      <c r="X50" s="64"/>
    </row>
    <row r="51" spans="2:24" ht="18" thickBot="1" x14ac:dyDescent="0.25">
      <c r="B51" s="860" t="s">
        <v>204</v>
      </c>
      <c r="C51" s="861"/>
      <c r="D51" s="861"/>
      <c r="E51" s="861"/>
      <c r="F51" s="861"/>
      <c r="G51" s="862"/>
      <c r="H51" s="191">
        <f>H45</f>
        <v>97974.776447545111</v>
      </c>
      <c r="I51" s="195">
        <f>I45</f>
        <v>1175697.3173705414</v>
      </c>
      <c r="J51" s="64"/>
      <c r="K51" s="68"/>
      <c r="L51" s="67"/>
      <c r="M51" s="67"/>
      <c r="N51" s="67"/>
      <c r="O51" s="64"/>
      <c r="P51" s="64"/>
      <c r="Q51" s="64"/>
      <c r="R51" s="64"/>
      <c r="S51" s="64"/>
      <c r="T51" s="64"/>
      <c r="U51" s="64"/>
      <c r="V51" s="64"/>
      <c r="W51" s="64"/>
      <c r="X51" s="64"/>
    </row>
    <row r="52" spans="2:24" ht="22" thickBot="1" x14ac:dyDescent="0.3">
      <c r="B52" s="833" t="s">
        <v>236</v>
      </c>
      <c r="C52" s="834"/>
      <c r="D52" s="834"/>
      <c r="E52" s="834"/>
      <c r="F52" s="834"/>
      <c r="G52" s="835"/>
      <c r="H52" s="230">
        <f>SUM(H49:H51)</f>
        <v>1426143.6831782262</v>
      </c>
      <c r="I52" s="230">
        <f>SUM(I49:I51)</f>
        <v>17113724.198138718</v>
      </c>
      <c r="J52" s="121"/>
      <c r="K52" s="122"/>
      <c r="L52" s="67"/>
      <c r="M52" s="67"/>
      <c r="N52" s="67"/>
      <c r="O52" s="64"/>
      <c r="P52" s="64"/>
      <c r="Q52" s="64"/>
      <c r="R52" s="64"/>
      <c r="S52" s="64"/>
      <c r="T52" s="64"/>
      <c r="U52" s="64"/>
      <c r="V52" s="64"/>
      <c r="W52" s="64"/>
      <c r="X52" s="64"/>
    </row>
    <row r="53" spans="2:24" ht="4" customHeight="1" thickBot="1" x14ac:dyDescent="0.25">
      <c r="B53" s="62"/>
      <c r="C53" s="62"/>
      <c r="D53" s="62"/>
      <c r="E53" s="62"/>
      <c r="F53" s="62"/>
      <c r="G53" s="62"/>
      <c r="H53" s="63"/>
      <c r="I53" s="63"/>
      <c r="J53" s="64"/>
      <c r="K53" s="65"/>
      <c r="L53" s="66"/>
      <c r="M53" s="67"/>
      <c r="N53" s="67"/>
      <c r="O53" s="64"/>
      <c r="P53" s="64"/>
      <c r="Q53" s="64"/>
      <c r="R53" s="64"/>
      <c r="S53" s="64"/>
      <c r="T53" s="64"/>
      <c r="U53" s="64"/>
      <c r="V53" s="64"/>
      <c r="W53" s="64"/>
      <c r="X53" s="64"/>
    </row>
    <row r="54" spans="2:24" ht="22" thickBot="1" x14ac:dyDescent="0.3">
      <c r="B54" s="767" t="s">
        <v>280</v>
      </c>
      <c r="C54" s="768"/>
      <c r="D54" s="768"/>
      <c r="E54" s="768"/>
      <c r="F54" s="768"/>
      <c r="G54" s="769"/>
      <c r="H54" s="770">
        <f>I52*2</f>
        <v>34227448.396277435</v>
      </c>
      <c r="I54" s="771"/>
      <c r="J54" s="64"/>
      <c r="K54" s="68"/>
      <c r="L54" s="67"/>
      <c r="M54" s="67"/>
      <c r="N54" s="67"/>
      <c r="O54" s="64"/>
      <c r="P54" s="64"/>
      <c r="Q54" s="64"/>
      <c r="R54" s="64"/>
      <c r="S54" s="64"/>
      <c r="T54" s="64"/>
      <c r="U54" s="64"/>
      <c r="V54" s="64"/>
      <c r="W54" s="64"/>
      <c r="X54" s="64"/>
    </row>
    <row r="55" spans="2:24" ht="17" x14ac:dyDescent="0.2">
      <c r="B55" s="62"/>
      <c r="C55" s="62"/>
      <c r="D55" s="62"/>
      <c r="E55" s="62"/>
      <c r="F55" s="62"/>
      <c r="G55" s="62"/>
      <c r="H55" s="62"/>
      <c r="I55" s="62"/>
      <c r="J55" s="64"/>
      <c r="K55" s="68"/>
      <c r="L55" s="67"/>
      <c r="M55" s="67"/>
      <c r="N55" s="67"/>
      <c r="O55" s="64"/>
      <c r="P55" s="64"/>
      <c r="Q55" s="64"/>
      <c r="R55" s="64"/>
      <c r="S55" s="64"/>
      <c r="T55" s="64"/>
      <c r="U55" s="64"/>
      <c r="V55" s="64"/>
      <c r="W55" s="64"/>
      <c r="X55" s="64"/>
    </row>
    <row r="56" spans="2:24" ht="17" x14ac:dyDescent="0.2">
      <c r="B56" s="62"/>
      <c r="C56" s="62"/>
      <c r="D56" s="62"/>
      <c r="E56" s="62"/>
      <c r="F56" s="62"/>
      <c r="G56" s="62"/>
      <c r="H56" s="62"/>
      <c r="I56" s="62"/>
      <c r="J56" s="64"/>
      <c r="K56" s="68"/>
      <c r="L56" s="67"/>
      <c r="M56" s="67"/>
      <c r="N56" s="67"/>
      <c r="O56" s="64"/>
      <c r="P56" s="64"/>
      <c r="Q56" s="64"/>
      <c r="R56" s="64"/>
      <c r="S56" s="64"/>
      <c r="T56" s="64"/>
      <c r="U56" s="64"/>
      <c r="V56" s="64"/>
      <c r="W56" s="64"/>
      <c r="X56" s="64"/>
    </row>
    <row r="57" spans="2:24" ht="17" x14ac:dyDescent="0.2">
      <c r="B57" s="62"/>
      <c r="C57" s="62"/>
      <c r="D57" s="62"/>
      <c r="E57" s="62"/>
      <c r="F57" s="62"/>
      <c r="G57" s="62"/>
      <c r="H57" s="62"/>
      <c r="I57" s="62"/>
      <c r="J57" s="64"/>
      <c r="K57" s="68"/>
      <c r="L57" s="67"/>
      <c r="M57" s="67"/>
      <c r="N57" s="67"/>
      <c r="O57" s="64"/>
      <c r="P57" s="64"/>
      <c r="Q57" s="64"/>
      <c r="R57" s="64"/>
      <c r="S57" s="64"/>
      <c r="T57" s="64"/>
      <c r="U57" s="64"/>
      <c r="V57" s="64"/>
      <c r="W57" s="64"/>
      <c r="X57" s="64"/>
    </row>
    <row r="58" spans="2:24" ht="17" x14ac:dyDescent="0.2">
      <c r="B58" s="62"/>
      <c r="C58" s="62"/>
      <c r="D58" s="62"/>
      <c r="E58" s="62"/>
      <c r="F58" s="62"/>
      <c r="G58" s="62"/>
      <c r="H58" s="62"/>
      <c r="I58" s="62"/>
      <c r="J58" s="64"/>
      <c r="K58" s="68"/>
      <c r="L58" s="67"/>
      <c r="M58" s="67"/>
      <c r="N58" s="67"/>
      <c r="O58" s="64"/>
      <c r="P58" s="64"/>
      <c r="Q58" s="64"/>
      <c r="R58" s="64"/>
      <c r="S58" s="64"/>
      <c r="T58" s="64"/>
      <c r="U58" s="64"/>
      <c r="V58" s="64"/>
      <c r="W58" s="64"/>
      <c r="X58" s="64"/>
    </row>
    <row r="59" spans="2:24" ht="17" x14ac:dyDescent="0.2">
      <c r="B59" s="62"/>
      <c r="C59" s="62"/>
      <c r="D59" s="62"/>
      <c r="E59" s="62"/>
      <c r="F59" s="62"/>
      <c r="G59" s="62"/>
      <c r="H59" s="62"/>
      <c r="I59" s="62"/>
      <c r="J59" s="64"/>
      <c r="K59" s="68"/>
      <c r="L59" s="67"/>
      <c r="M59" s="67"/>
      <c r="N59" s="67"/>
      <c r="O59" s="64"/>
      <c r="P59" s="64"/>
      <c r="Q59" s="64"/>
      <c r="R59" s="64"/>
      <c r="S59" s="64"/>
      <c r="T59" s="64"/>
      <c r="U59" s="64"/>
      <c r="V59" s="64"/>
      <c r="W59" s="64"/>
      <c r="X59" s="64"/>
    </row>
    <row r="60" spans="2:24" ht="17" x14ac:dyDescent="0.2">
      <c r="B60" s="62"/>
      <c r="C60" s="62"/>
      <c r="D60" s="62"/>
      <c r="E60" s="62"/>
      <c r="F60" s="62"/>
      <c r="G60" s="62"/>
      <c r="H60" s="62"/>
      <c r="I60" s="62"/>
      <c r="J60" s="64"/>
      <c r="K60" s="68"/>
      <c r="L60" s="67"/>
      <c r="M60" s="67"/>
      <c r="N60" s="67"/>
      <c r="O60" s="64"/>
      <c r="P60" s="64"/>
      <c r="Q60" s="64"/>
      <c r="R60" s="64"/>
      <c r="S60" s="64"/>
      <c r="T60" s="64"/>
      <c r="U60" s="64"/>
      <c r="V60" s="64"/>
      <c r="W60" s="64"/>
      <c r="X60" s="64"/>
    </row>
    <row r="61" spans="2:24" ht="17" x14ac:dyDescent="0.2">
      <c r="B61" s="62"/>
      <c r="C61" s="62"/>
      <c r="D61" s="62"/>
      <c r="E61" s="62"/>
      <c r="F61" s="62"/>
      <c r="G61" s="62"/>
      <c r="H61" s="62"/>
      <c r="I61" s="62"/>
      <c r="J61" s="64"/>
      <c r="K61" s="68"/>
      <c r="L61" s="67"/>
      <c r="M61" s="67"/>
      <c r="N61" s="67"/>
      <c r="O61" s="64"/>
      <c r="P61" s="64"/>
      <c r="Q61" s="64"/>
      <c r="R61" s="64"/>
      <c r="S61" s="64"/>
      <c r="T61" s="64"/>
      <c r="U61" s="64"/>
      <c r="V61" s="64"/>
      <c r="W61" s="64"/>
      <c r="X61" s="64"/>
    </row>
    <row r="62" spans="2:24" x14ac:dyDescent="0.2">
      <c r="B62" s="64"/>
      <c r="C62" s="64"/>
      <c r="D62" s="64"/>
      <c r="E62" s="64"/>
      <c r="F62" s="64"/>
      <c r="G62" s="76"/>
      <c r="H62" s="76"/>
      <c r="I62" s="76"/>
      <c r="J62" s="64"/>
      <c r="K62" s="75"/>
      <c r="L62" s="75"/>
      <c r="M62" s="75"/>
      <c r="N62" s="67"/>
      <c r="O62" s="64"/>
      <c r="P62" s="64"/>
      <c r="Q62" s="64"/>
      <c r="R62" s="64"/>
      <c r="S62" s="64"/>
      <c r="T62" s="64"/>
      <c r="U62" s="64"/>
      <c r="V62" s="64"/>
      <c r="W62" s="64"/>
      <c r="X62" s="64"/>
    </row>
    <row r="63" spans="2:24" x14ac:dyDescent="0.2">
      <c r="B63" s="64"/>
      <c r="C63" s="64"/>
      <c r="D63" s="64"/>
      <c r="E63" s="64"/>
      <c r="F63" s="64"/>
      <c r="G63" s="76"/>
      <c r="H63" s="76"/>
      <c r="I63" s="76"/>
      <c r="J63" s="64"/>
      <c r="K63" s="75"/>
      <c r="L63" s="75"/>
      <c r="M63" s="75"/>
      <c r="N63" s="67"/>
      <c r="O63" s="64"/>
      <c r="P63" s="64"/>
      <c r="Q63" s="64"/>
      <c r="R63" s="64"/>
      <c r="S63" s="64"/>
      <c r="T63" s="64"/>
      <c r="U63" s="64"/>
      <c r="V63" s="64"/>
      <c r="W63" s="64"/>
      <c r="X63" s="64"/>
    </row>
    <row r="64" spans="2:24" x14ac:dyDescent="0.2">
      <c r="B64" s="64"/>
      <c r="C64" s="64"/>
      <c r="D64" s="64"/>
      <c r="E64" s="64"/>
      <c r="F64" s="64"/>
      <c r="G64" s="76"/>
      <c r="H64" s="76"/>
      <c r="I64" s="76"/>
      <c r="J64" s="64"/>
      <c r="K64" s="75"/>
      <c r="L64" s="75"/>
      <c r="M64" s="75"/>
      <c r="N64" s="67"/>
      <c r="O64" s="64"/>
      <c r="P64" s="64"/>
      <c r="Q64" s="64"/>
      <c r="R64" s="64"/>
      <c r="S64" s="64"/>
      <c r="T64" s="64"/>
      <c r="U64" s="64"/>
      <c r="V64" s="64"/>
      <c r="W64" s="64"/>
      <c r="X64" s="64"/>
    </row>
    <row r="65" spans="2:24" x14ac:dyDescent="0.2">
      <c r="B65" s="64"/>
      <c r="C65" s="64"/>
      <c r="D65" s="64"/>
      <c r="E65" s="64"/>
      <c r="F65" s="64"/>
      <c r="G65" s="76"/>
      <c r="H65" s="76"/>
      <c r="I65" s="76"/>
      <c r="J65" s="64"/>
      <c r="K65" s="75"/>
      <c r="L65" s="75"/>
      <c r="M65" s="75"/>
      <c r="N65" s="67"/>
      <c r="O65" s="64"/>
      <c r="P65" s="64"/>
      <c r="Q65" s="64"/>
      <c r="R65" s="64"/>
      <c r="S65" s="64"/>
      <c r="T65" s="64"/>
      <c r="U65" s="64"/>
      <c r="V65" s="64"/>
      <c r="W65" s="64"/>
      <c r="X65" s="64"/>
    </row>
    <row r="66" spans="2:24" x14ac:dyDescent="0.2">
      <c r="B66" s="64"/>
      <c r="C66" s="64"/>
      <c r="D66" s="64"/>
      <c r="E66" s="64"/>
      <c r="F66" s="64"/>
      <c r="G66" s="76"/>
      <c r="H66" s="76"/>
      <c r="I66" s="76"/>
      <c r="J66" s="64"/>
      <c r="K66" s="75"/>
      <c r="L66" s="75"/>
      <c r="M66" s="75"/>
      <c r="N66" s="67"/>
      <c r="O66" s="64"/>
      <c r="P66" s="64"/>
      <c r="Q66" s="64"/>
      <c r="R66" s="64"/>
      <c r="S66" s="64"/>
      <c r="T66" s="64"/>
      <c r="U66" s="64"/>
      <c r="V66" s="64"/>
      <c r="W66" s="64"/>
      <c r="X66" s="64"/>
    </row>
    <row r="67" spans="2:24" x14ac:dyDescent="0.2">
      <c r="B67" s="64"/>
      <c r="C67" s="64"/>
      <c r="D67" s="64"/>
      <c r="E67" s="64"/>
      <c r="F67" s="64"/>
      <c r="G67" s="76"/>
      <c r="H67" s="76"/>
      <c r="I67" s="76"/>
      <c r="J67" s="64"/>
      <c r="K67" s="75"/>
      <c r="L67" s="75"/>
      <c r="M67" s="75"/>
      <c r="N67" s="67"/>
      <c r="O67" s="64"/>
      <c r="P67" s="64"/>
      <c r="Q67" s="64"/>
      <c r="R67" s="64"/>
      <c r="S67" s="64"/>
      <c r="T67" s="64"/>
      <c r="U67" s="64"/>
      <c r="V67" s="64"/>
      <c r="W67" s="64"/>
      <c r="X67" s="64"/>
    </row>
    <row r="68" spans="2:24" x14ac:dyDescent="0.2">
      <c r="B68" s="64"/>
      <c r="C68" s="64"/>
      <c r="D68" s="64"/>
      <c r="E68" s="64"/>
      <c r="F68" s="64"/>
      <c r="G68" s="76"/>
      <c r="H68" s="76"/>
      <c r="I68" s="76"/>
      <c r="J68" s="64"/>
      <c r="K68" s="75"/>
      <c r="L68" s="75"/>
      <c r="M68" s="75"/>
      <c r="N68" s="67"/>
      <c r="O68" s="64"/>
      <c r="P68" s="64"/>
      <c r="Q68" s="64"/>
      <c r="R68" s="64"/>
      <c r="S68" s="64"/>
      <c r="T68" s="64"/>
      <c r="U68" s="64"/>
      <c r="V68" s="64"/>
      <c r="W68" s="64"/>
      <c r="X68" s="64"/>
    </row>
    <row r="69" spans="2:24" x14ac:dyDescent="0.2">
      <c r="G69" s="74"/>
      <c r="H69" s="74"/>
      <c r="I69" s="74"/>
      <c r="K69" s="75"/>
      <c r="L69" s="75"/>
      <c r="M69" s="75"/>
    </row>
    <row r="70" spans="2:24" x14ac:dyDescent="0.2">
      <c r="G70" s="74"/>
      <c r="H70" s="74"/>
      <c r="I70" s="74"/>
      <c r="K70" s="75"/>
      <c r="L70" s="75"/>
      <c r="M70" s="75"/>
    </row>
    <row r="71" spans="2:24" x14ac:dyDescent="0.2">
      <c r="G71" s="74"/>
      <c r="H71" s="74"/>
      <c r="I71" s="74"/>
      <c r="K71" s="75"/>
      <c r="L71" s="75"/>
      <c r="M71" s="75"/>
    </row>
    <row r="72" spans="2:24" x14ac:dyDescent="0.2">
      <c r="G72" s="74"/>
      <c r="H72" s="74"/>
      <c r="I72" s="74"/>
      <c r="K72" s="75"/>
      <c r="L72" s="75"/>
      <c r="M72" s="75"/>
    </row>
    <row r="73" spans="2:24" x14ac:dyDescent="0.2">
      <c r="G73" s="74"/>
      <c r="H73" s="74"/>
      <c r="I73" s="74"/>
      <c r="K73" s="75"/>
      <c r="L73" s="75"/>
      <c r="M73" s="75"/>
    </row>
  </sheetData>
  <sheetProtection algorithmName="SHA-512" hashValue="QFBibKddL/w6R9jcAFxwbiev3hirw+Ti9TKIRbXx4zkWxcMC+mfm8Dj0iuW8kncCrKemK+51GrBx/znhdbn5NA==" saltValue="OGjFPf4wzIJ0zK/sxWTLRg==" spinCount="100000" sheet="1" objects="1" scenarios="1"/>
  <mergeCells count="52">
    <mergeCell ref="C11:I11"/>
    <mergeCell ref="C10:I10"/>
    <mergeCell ref="H12:I12"/>
    <mergeCell ref="C16:G16"/>
    <mergeCell ref="C15:E15"/>
    <mergeCell ref="C14:I14"/>
    <mergeCell ref="B12:G12"/>
    <mergeCell ref="B28:D28"/>
    <mergeCell ref="B52:G52"/>
    <mergeCell ref="C17:I17"/>
    <mergeCell ref="B22:C23"/>
    <mergeCell ref="B24:C24"/>
    <mergeCell ref="B25:C25"/>
    <mergeCell ref="B26:C26"/>
    <mergeCell ref="B27:C27"/>
    <mergeCell ref="D37:F37"/>
    <mergeCell ref="B47:I47"/>
    <mergeCell ref="B48:G48"/>
    <mergeCell ref="B49:G49"/>
    <mergeCell ref="B50:G50"/>
    <mergeCell ref="B51:G51"/>
    <mergeCell ref="B45:G45"/>
    <mergeCell ref="B31:E32"/>
    <mergeCell ref="B30:I30"/>
    <mergeCell ref="B36:I36"/>
    <mergeCell ref="C37:C38"/>
    <mergeCell ref="G37:I37"/>
    <mergeCell ref="B37:B38"/>
    <mergeCell ref="G31:I31"/>
    <mergeCell ref="B33:E33"/>
    <mergeCell ref="B39:B42"/>
    <mergeCell ref="B43:B44"/>
    <mergeCell ref="D39:D40"/>
    <mergeCell ref="D41:D42"/>
    <mergeCell ref="F31:F32"/>
    <mergeCell ref="B34:E34"/>
    <mergeCell ref="B54:G54"/>
    <mergeCell ref="H54:I54"/>
    <mergeCell ref="B5:I5"/>
    <mergeCell ref="B6:I6"/>
    <mergeCell ref="F8:G8"/>
    <mergeCell ref="H8:I8"/>
    <mergeCell ref="F7:H7"/>
    <mergeCell ref="B7:C8"/>
    <mergeCell ref="D7:E8"/>
    <mergeCell ref="B19:I19"/>
    <mergeCell ref="D22:D23"/>
    <mergeCell ref="E22:F22"/>
    <mergeCell ref="G22:I22"/>
    <mergeCell ref="F15:G15"/>
    <mergeCell ref="H15:I15"/>
    <mergeCell ref="B21:I21"/>
  </mergeCells>
  <conditionalFormatting sqref="C10:C11">
    <cfRule type="notContainsBlanks" dxfId="15" priority="19">
      <formula>LEN(TRIM(C10))&gt;0</formula>
    </cfRule>
    <cfRule type="containsBlanks" dxfId="14" priority="20">
      <formula>LEN(TRIM(C10))=0</formula>
    </cfRule>
  </conditionalFormatting>
  <conditionalFormatting sqref="C14:C17">
    <cfRule type="notContainsBlanks" dxfId="13" priority="9">
      <formula>LEN(TRIM(C14))&gt;0</formula>
    </cfRule>
    <cfRule type="containsBlanks" dxfId="12" priority="10">
      <formula>LEN(TRIM(C14))=0</formula>
    </cfRule>
  </conditionalFormatting>
  <conditionalFormatting sqref="D7">
    <cfRule type="notContainsBlanks" dxfId="11" priority="17">
      <formula>LEN(TRIM(D7))&gt;0</formula>
    </cfRule>
    <cfRule type="containsBlanks" dxfId="10" priority="18">
      <formula>LEN(TRIM(D7))=0</formula>
    </cfRule>
  </conditionalFormatting>
  <conditionalFormatting sqref="H8">
    <cfRule type="notContainsBlanks" dxfId="9" priority="3">
      <formula>LEN(TRIM(H8))&gt;0</formula>
    </cfRule>
    <cfRule type="containsBlanks" dxfId="8" priority="4">
      <formula>LEN(TRIM(H8))=0</formula>
    </cfRule>
  </conditionalFormatting>
  <conditionalFormatting sqref="H12">
    <cfRule type="notContainsBlanks" dxfId="7" priority="23">
      <formula>LEN(TRIM(H12))&gt;0</formula>
    </cfRule>
    <cfRule type="containsBlanks" dxfId="6" priority="24">
      <formula>LEN(TRIM(H12))=0</formula>
    </cfRule>
  </conditionalFormatting>
  <conditionalFormatting sqref="H15">
    <cfRule type="notContainsBlanks" dxfId="5" priority="7">
      <formula>LEN(TRIM(H15))&gt;0</formula>
    </cfRule>
    <cfRule type="containsBlanks" dxfId="4" priority="8">
      <formula>LEN(TRIM(H15))=0</formula>
    </cfRule>
  </conditionalFormatting>
  <conditionalFormatting sqref="I7">
    <cfRule type="notContainsBlanks" dxfId="3" priority="25">
      <formula>LEN(TRIM(I7))&gt;0</formula>
    </cfRule>
    <cfRule type="containsBlanks" dxfId="2" priority="26">
      <formula>LEN(TRIM(I7))=0</formula>
    </cfRule>
  </conditionalFormatting>
  <conditionalFormatting sqref="I16">
    <cfRule type="notContainsBlanks" dxfId="1" priority="1">
      <formula>LEN(TRIM(I16))&gt;0</formula>
    </cfRule>
    <cfRule type="containsBlanks" dxfId="0" priority="2">
      <formula>LEN(TRIM(I16))=0</formula>
    </cfRule>
  </conditionalFormatting>
  <pageMargins left="0.511811024" right="0.511811024" top="0.78740157499999996" bottom="0.78740157499999996" header="0.31496062000000002" footer="0.31496062000000002"/>
  <pageSetup paperSize="9" scale="65" orientation="landscape" verticalDpi="0" r:id="rId1"/>
  <ignoredErrors>
    <ignoredError sqref="H49:I52"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Planilhas</vt:lpstr>
      </vt:variant>
      <vt:variant>
        <vt:i4>9</vt:i4>
      </vt:variant>
      <vt:variant>
        <vt:lpstr>Intervalos Nomeados</vt:lpstr>
      </vt:variant>
      <vt:variant>
        <vt:i4>4</vt:i4>
      </vt:variant>
    </vt:vector>
  </HeadingPairs>
  <TitlesOfParts>
    <vt:vector size="13" baseType="lpstr">
      <vt:lpstr>Informações Licitante</vt:lpstr>
      <vt:lpstr>Notas Explicativas</vt:lpstr>
      <vt:lpstr>CONDUTOR EXECUTIVO I</vt:lpstr>
      <vt:lpstr>CONDUTOR EXECUTIVO II</vt:lpstr>
      <vt:lpstr>CONDUTOR DE SERVIÇO</vt:lpstr>
      <vt:lpstr>SUPERVISOR</vt:lpstr>
      <vt:lpstr>Insumos Depreciáveis</vt:lpstr>
      <vt:lpstr>Insumos Não Depreciáveis</vt:lpstr>
      <vt:lpstr>Resumo da Proposta</vt:lpstr>
      <vt:lpstr>'CONDUTOR DE SERVIÇO'!Area_de_impressao</vt:lpstr>
      <vt:lpstr>'CONDUTOR EXECUTIVO II'!Area_de_impressao</vt:lpstr>
      <vt:lpstr>'Notas Explicativas'!Area_de_impressao</vt:lpstr>
      <vt:lpstr>'Resumo da Proposta'!Area_de_impressao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ac30071</dc:creator>
  <cp:keywords/>
  <dc:description/>
  <cp:lastModifiedBy>DIEGO RIBEIRO DE SOUZA</cp:lastModifiedBy>
  <cp:revision/>
  <cp:lastPrinted>2025-07-18T17:41:14Z</cp:lastPrinted>
  <dcterms:created xsi:type="dcterms:W3CDTF">2019-01-24T15:06:57Z</dcterms:created>
  <dcterms:modified xsi:type="dcterms:W3CDTF">2025-09-01T20:26:13Z</dcterms:modified>
  <cp:category/>
  <cp:contentStatus/>
</cp:coreProperties>
</file>